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1" sheetId="9" r:id="rId1"/>
  </sheets>
  <externalReferences>
    <externalReference r:id="rId2"/>
  </externalReferences>
  <definedNames>
    <definedName name="_xlnm.Print_Area" localSheetId="0">'1'!$A$1:$N$73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9" l="1"/>
  <c r="E71" i="9"/>
  <c r="F71" i="9" s="1"/>
  <c r="K70" i="9"/>
  <c r="E70" i="9"/>
  <c r="F70" i="9" s="1"/>
  <c r="K69" i="9"/>
  <c r="L69" i="9" s="1"/>
  <c r="E69" i="9"/>
  <c r="F69" i="9" s="1"/>
  <c r="K68" i="9"/>
  <c r="L68" i="9" s="1"/>
  <c r="E68" i="9"/>
  <c r="F68" i="9" s="1"/>
  <c r="K67" i="9"/>
  <c r="E67" i="9"/>
  <c r="F67" i="9" s="1"/>
  <c r="E66" i="9"/>
  <c r="I66" i="9" s="1"/>
  <c r="E65" i="9"/>
  <c r="I65" i="9" s="1"/>
  <c r="E64" i="9"/>
  <c r="I64" i="9" s="1"/>
  <c r="E63" i="9"/>
  <c r="I63" i="9" s="1"/>
  <c r="E62" i="9"/>
  <c r="I62" i="9" s="1"/>
  <c r="E61" i="9"/>
  <c r="I61" i="9" s="1"/>
  <c r="E60" i="9"/>
  <c r="I60" i="9" s="1"/>
  <c r="E59" i="9"/>
  <c r="I59" i="9" s="1"/>
  <c r="E58" i="9"/>
  <c r="I58" i="9" s="1"/>
  <c r="E57" i="9"/>
  <c r="I57" i="9" s="1"/>
  <c r="E56" i="9"/>
  <c r="I56" i="9" s="1"/>
  <c r="E55" i="9"/>
  <c r="I55" i="9" s="1"/>
  <c r="E54" i="9"/>
  <c r="I54" i="9" s="1"/>
  <c r="E53" i="9"/>
  <c r="I53" i="9" s="1"/>
  <c r="E52" i="9"/>
  <c r="I52" i="9" s="1"/>
  <c r="E51" i="9"/>
  <c r="I51" i="9" s="1"/>
  <c r="E50" i="9"/>
  <c r="I50" i="9" s="1"/>
  <c r="E49" i="9"/>
  <c r="I49" i="9" s="1"/>
  <c r="E48" i="9"/>
  <c r="I48" i="9" s="1"/>
  <c r="E47" i="9"/>
  <c r="I47" i="9" s="1"/>
  <c r="E46" i="9"/>
  <c r="I46" i="9" s="1"/>
  <c r="K45" i="9"/>
  <c r="L45" i="9" s="1"/>
  <c r="E45" i="9"/>
  <c r="F45" i="9" s="1"/>
  <c r="K44" i="9"/>
  <c r="E44" i="9"/>
  <c r="F44" i="9" s="1"/>
  <c r="E43" i="9"/>
  <c r="F43" i="9" s="1"/>
  <c r="G42" i="9"/>
  <c r="E42" i="9"/>
  <c r="F42" i="9" s="1"/>
  <c r="E41" i="9"/>
  <c r="F41" i="9" s="1"/>
  <c r="E40" i="9"/>
  <c r="F40" i="9" s="1"/>
  <c r="G39" i="9"/>
  <c r="E39" i="9"/>
  <c r="F39" i="9" s="1"/>
  <c r="E38" i="9"/>
  <c r="F38" i="9" s="1"/>
  <c r="E37" i="9"/>
  <c r="F37" i="9" s="1"/>
  <c r="G36" i="9"/>
  <c r="E36" i="9"/>
  <c r="F36" i="9" s="1"/>
  <c r="E35" i="9"/>
  <c r="F35" i="9" s="1"/>
  <c r="E34" i="9"/>
  <c r="F34" i="9" s="1"/>
  <c r="G33" i="9"/>
  <c r="E33" i="9"/>
  <c r="F33" i="9" s="1"/>
  <c r="E32" i="9"/>
  <c r="F32" i="9" s="1"/>
  <c r="E31" i="9"/>
  <c r="F31" i="9" s="1"/>
  <c r="G30" i="9"/>
  <c r="E30" i="9"/>
  <c r="F30" i="9" s="1"/>
  <c r="E29" i="9"/>
  <c r="F29" i="9" s="1"/>
  <c r="E28" i="9"/>
  <c r="F28" i="9" s="1"/>
  <c r="G27" i="9"/>
  <c r="E27" i="9"/>
  <c r="F27" i="9" s="1"/>
  <c r="E26" i="9"/>
  <c r="F26" i="9" s="1"/>
  <c r="E25" i="9"/>
  <c r="F25" i="9" s="1"/>
  <c r="G24" i="9"/>
  <c r="E24" i="9"/>
  <c r="F24" i="9" s="1"/>
  <c r="E23" i="9"/>
  <c r="F23" i="9" s="1"/>
  <c r="M22" i="9"/>
  <c r="G22" i="9"/>
  <c r="E22" i="9"/>
  <c r="I22" i="9" s="1"/>
  <c r="E21" i="9"/>
  <c r="G21" i="9" s="1"/>
  <c r="F20" i="9"/>
  <c r="E20" i="9"/>
  <c r="G20" i="9" s="1"/>
  <c r="F21" i="9" l="1"/>
  <c r="G23" i="9"/>
  <c r="G26" i="9"/>
  <c r="G29" i="9"/>
  <c r="K29" i="9" s="1"/>
  <c r="L29" i="9" s="1"/>
  <c r="G32" i="9"/>
  <c r="G35" i="9"/>
  <c r="K35" i="9" s="1"/>
  <c r="L35" i="9" s="1"/>
  <c r="G38" i="9"/>
  <c r="G41" i="9"/>
  <c r="L44" i="9"/>
  <c r="I21" i="9"/>
  <c r="K21" i="9" s="1"/>
  <c r="L21" i="9" s="1"/>
  <c r="L67" i="9"/>
  <c r="L70" i="9"/>
  <c r="K22" i="9"/>
  <c r="L22" i="9" s="1"/>
  <c r="I20" i="9"/>
  <c r="G25" i="9"/>
  <c r="G28" i="9"/>
  <c r="G31" i="9"/>
  <c r="G34" i="9"/>
  <c r="G37" i="9"/>
  <c r="G40" i="9"/>
  <c r="K40" i="9" s="1"/>
  <c r="L40" i="9" s="1"/>
  <c r="G43" i="9"/>
  <c r="K20" i="9"/>
  <c r="L20" i="9" s="1"/>
  <c r="K42" i="9"/>
  <c r="L42" i="9" s="1"/>
  <c r="I23" i="9"/>
  <c r="I24" i="9"/>
  <c r="K24" i="9" s="1"/>
  <c r="L24" i="9" s="1"/>
  <c r="I25" i="9"/>
  <c r="I26" i="9"/>
  <c r="I27" i="9"/>
  <c r="K27" i="9" s="1"/>
  <c r="L27" i="9" s="1"/>
  <c r="I28" i="9"/>
  <c r="K28" i="9" s="1"/>
  <c r="L28" i="9" s="1"/>
  <c r="I29" i="9"/>
  <c r="I30" i="9"/>
  <c r="K30" i="9" s="1"/>
  <c r="L30" i="9" s="1"/>
  <c r="I31" i="9"/>
  <c r="K31" i="9" s="1"/>
  <c r="L31" i="9" s="1"/>
  <c r="I32" i="9"/>
  <c r="I33" i="9"/>
  <c r="K33" i="9" s="1"/>
  <c r="L33" i="9" s="1"/>
  <c r="I34" i="9"/>
  <c r="K34" i="9" s="1"/>
  <c r="L34" i="9" s="1"/>
  <c r="I35" i="9"/>
  <c r="I36" i="9"/>
  <c r="K36" i="9" s="1"/>
  <c r="L36" i="9" s="1"/>
  <c r="I37" i="9"/>
  <c r="K37" i="9" s="1"/>
  <c r="L37" i="9" s="1"/>
  <c r="I38" i="9"/>
  <c r="K38" i="9" s="1"/>
  <c r="L38" i="9" s="1"/>
  <c r="I39" i="9"/>
  <c r="K39" i="9" s="1"/>
  <c r="L39" i="9" s="1"/>
  <c r="I40" i="9"/>
  <c r="I41" i="9"/>
  <c r="I42" i="9"/>
  <c r="I43" i="9"/>
  <c r="K43" i="9" s="1"/>
  <c r="L43" i="9" s="1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I71" i="9"/>
  <c r="K71" i="9" s="1"/>
  <c r="L71" i="9" s="1"/>
  <c r="G46" i="9"/>
  <c r="K46" i="9" s="1"/>
  <c r="L46" i="9" s="1"/>
  <c r="G47" i="9"/>
  <c r="K47" i="9" s="1"/>
  <c r="L47" i="9" s="1"/>
  <c r="G48" i="9"/>
  <c r="K48" i="9" s="1"/>
  <c r="L48" i="9" s="1"/>
  <c r="G49" i="9"/>
  <c r="K49" i="9" s="1"/>
  <c r="L49" i="9" s="1"/>
  <c r="G50" i="9"/>
  <c r="K50" i="9" s="1"/>
  <c r="L50" i="9" s="1"/>
  <c r="G51" i="9"/>
  <c r="K51" i="9" s="1"/>
  <c r="L51" i="9" s="1"/>
  <c r="G52" i="9"/>
  <c r="K52" i="9" s="1"/>
  <c r="L52" i="9" s="1"/>
  <c r="G53" i="9"/>
  <c r="K53" i="9" s="1"/>
  <c r="L53" i="9" s="1"/>
  <c r="G54" i="9"/>
  <c r="K54" i="9" s="1"/>
  <c r="L54" i="9" s="1"/>
  <c r="G55" i="9"/>
  <c r="K55" i="9" s="1"/>
  <c r="L55" i="9" s="1"/>
  <c r="G56" i="9"/>
  <c r="K56" i="9" s="1"/>
  <c r="L56" i="9" s="1"/>
  <c r="G57" i="9"/>
  <c r="K57" i="9" s="1"/>
  <c r="L57" i="9" s="1"/>
  <c r="G58" i="9"/>
  <c r="K58" i="9" s="1"/>
  <c r="L58" i="9" s="1"/>
  <c r="G59" i="9"/>
  <c r="K59" i="9" s="1"/>
  <c r="L59" i="9" s="1"/>
  <c r="G60" i="9"/>
  <c r="K60" i="9" s="1"/>
  <c r="L60" i="9" s="1"/>
  <c r="G61" i="9"/>
  <c r="K61" i="9" s="1"/>
  <c r="L61" i="9" s="1"/>
  <c r="G62" i="9"/>
  <c r="K62" i="9" s="1"/>
  <c r="L62" i="9" s="1"/>
  <c r="G63" i="9"/>
  <c r="K63" i="9" s="1"/>
  <c r="L63" i="9" s="1"/>
  <c r="G64" i="9"/>
  <c r="K64" i="9" s="1"/>
  <c r="L64" i="9" s="1"/>
  <c r="G65" i="9"/>
  <c r="K65" i="9" s="1"/>
  <c r="L65" i="9" s="1"/>
  <c r="G66" i="9"/>
  <c r="K66" i="9" s="1"/>
  <c r="L66" i="9" s="1"/>
  <c r="F22" i="9"/>
  <c r="K32" i="9" l="1"/>
  <c r="L32" i="9" s="1"/>
  <c r="K26" i="9"/>
  <c r="L26" i="9" s="1"/>
  <c r="I72" i="9"/>
  <c r="K25" i="9"/>
  <c r="L25" i="9" s="1"/>
  <c r="K41" i="9"/>
  <c r="L41" i="9" s="1"/>
  <c r="K23" i="9"/>
  <c r="L23" i="9" s="1"/>
  <c r="G72" i="9"/>
  <c r="M21" i="9" l="1"/>
  <c r="N22" i="9" s="1"/>
  <c r="I73" i="9"/>
  <c r="I74" i="9" s="1"/>
  <c r="G73" i="9"/>
  <c r="K73" i="9" s="1"/>
  <c r="K72" i="9"/>
  <c r="G74" i="9" l="1"/>
  <c r="K74" i="9" s="1"/>
</calcChain>
</file>

<file path=xl/sharedStrings.xml><?xml version="1.0" encoding="utf-8"?>
<sst xmlns="http://schemas.openxmlformats.org/spreadsheetml/2006/main" count="125" uniqueCount="75">
  <si>
    <t>№ п/п</t>
  </si>
  <si>
    <t>Наименование услуги</t>
  </si>
  <si>
    <t>Единица измерения</t>
  </si>
  <si>
    <t>Главный экономист</t>
  </si>
  <si>
    <t>С.А. Вакулевич</t>
  </si>
  <si>
    <t xml:space="preserve">  "Утверждаю"</t>
  </si>
  <si>
    <t>Директор филиала "Кобринводоканал"</t>
  </si>
  <si>
    <t>государственного предприятия "Брестводоканал"</t>
  </si>
  <si>
    <t>____________ А.Н. Велич</t>
  </si>
  <si>
    <t>Приложение 1</t>
  </si>
  <si>
    <t xml:space="preserve">Прейскурант № 1 от 05.01.26 тарифов </t>
  </si>
  <si>
    <t>на услуги, оказываемые химико-бактериологической лабораторией</t>
  </si>
  <si>
    <t xml:space="preserve"> водопровода филиала "Кобринводоканал"</t>
  </si>
  <si>
    <t>Тариф  без НДС (руб.)</t>
  </si>
  <si>
    <t>Тариф с НДС (руб.)</t>
  </si>
  <si>
    <t>МАЙ</t>
  </si>
  <si>
    <t>ИЮНЬ</t>
  </si>
  <si>
    <t>разница м/д маем и июнем</t>
  </si>
  <si>
    <t xml:space="preserve">Определение концентрации алюминия, 1-е исследование </t>
  </si>
  <si>
    <t>Одно исследование</t>
  </si>
  <si>
    <t>Определение концентрации алюминия, 2-е и последующие исследования</t>
  </si>
  <si>
    <t xml:space="preserve">Определение окисляемости перманганатной, 1-е исследование </t>
  </si>
  <si>
    <t>Определение окисляемости перманганатной, 2-е и последующие исследования</t>
  </si>
  <si>
    <t xml:space="preserve">Определение общего числа микроорганизмов, 1-е исследование </t>
  </si>
  <si>
    <t>Определение общего числа микроорганизмов, 2-е и последующие исследования</t>
  </si>
  <si>
    <t xml:space="preserve">Определение числа общих и термотолерантных колиформных бактерий методом мембранной фильтрации без подтверждающего теста, 1-е исследование </t>
  </si>
  <si>
    <t>Определение числа общих и термотолерантных колиформных бактерий методом мембранной фильтрации без подтверждающего теста, 2-е и последующие исследования</t>
  </si>
  <si>
    <t xml:space="preserve">Определение числа общих и термотолерантных колиформных бактерий методом мембранной фильтрации с подтверждающим тестом, 1-е исследование </t>
  </si>
  <si>
    <t>Определение числа общих и термотолерантных колиформных бактерий методом мембранной фильтрации с подтверждающим тестом, 2-е и последующие исследования</t>
  </si>
  <si>
    <t xml:space="preserve">Определение концентрации нитритов, 1-е исследование   </t>
  </si>
  <si>
    <t>Определение концентрации нитритов, 2-е и последующие исследования</t>
  </si>
  <si>
    <t xml:space="preserve">Определение концентрации нитратов, 1-е исследование    </t>
  </si>
  <si>
    <t>Определение концентрации нитратов, 2-е и последующие исследования</t>
  </si>
  <si>
    <t xml:space="preserve">Определение концентрации аммиака и ионов аммония, 1-е исследование     </t>
  </si>
  <si>
    <t>Определение концентрации аммиака и ионов аммония, 2-е и последующие исследования</t>
  </si>
  <si>
    <t xml:space="preserve">Определение концентрации мышьяка, 1-е исследование      </t>
  </si>
  <si>
    <t xml:space="preserve">Определение концентрации мышьяка, 2-е и последующие исследования     </t>
  </si>
  <si>
    <t xml:space="preserve">Определение концентрации марганца, 1-е исследование      </t>
  </si>
  <si>
    <t xml:space="preserve">Определение концентрации марганца, 2-е и последующие исследования    </t>
  </si>
  <si>
    <t xml:space="preserve">Определение концентрации общего железа, 1-е исследование      </t>
  </si>
  <si>
    <t xml:space="preserve">Определение концентрации общего железа, 2-е и последующие исследования  </t>
  </si>
  <si>
    <t xml:space="preserve">Определение концентрации сульфатов, 1-е исследование  </t>
  </si>
  <si>
    <t>Определение концентрации сульфатов, 2-е и последующие исследования</t>
  </si>
  <si>
    <t xml:space="preserve">Определение концентрации меди, 1-е исследование   </t>
  </si>
  <si>
    <t>Определение концентрации меди, 2-е и последующие исследования</t>
  </si>
  <si>
    <t xml:space="preserve">Определение мутности, 1-е исследование   </t>
  </si>
  <si>
    <t>Определение мутности, 2-е и последующие исследования</t>
  </si>
  <si>
    <t xml:space="preserve">Определение цветности, 1-е исследование   </t>
  </si>
  <si>
    <t>Определение цветности, 2-е и последующие исследования</t>
  </si>
  <si>
    <t xml:space="preserve">Определение концентрации хлоридов, 1-е исследование   </t>
  </si>
  <si>
    <t>Определение концентрации хлоридов, 2-е и последующие исследования</t>
  </si>
  <si>
    <t xml:space="preserve">Определение водородного показателя, 1-е исследование    </t>
  </si>
  <si>
    <t xml:space="preserve">Определение водородного показателя, 2-е и последующие исследования </t>
  </si>
  <si>
    <t xml:space="preserve">Определение содержания сухого остатка, 1-е исследование    </t>
  </si>
  <si>
    <t xml:space="preserve">Определение содержания сухого остатка, 2-е и последующие исследования </t>
  </si>
  <si>
    <t xml:space="preserve">Определение концентрации фторидов, 1-е исследование    </t>
  </si>
  <si>
    <t xml:space="preserve">Определение концентрации фторидов, 2-е и последующие исследования </t>
  </si>
  <si>
    <t xml:space="preserve">Определение общей жёсткости, 1-е исследование    </t>
  </si>
  <si>
    <t xml:space="preserve">Определение общей жёсткости, 2-е и последующие исследования </t>
  </si>
  <si>
    <t xml:space="preserve">Определение запаха, 1-е исследование    </t>
  </si>
  <si>
    <t xml:space="preserve">Определение запаха, 2-е и последующие исследования </t>
  </si>
  <si>
    <t xml:space="preserve">Определение вкуса, 1-е исследование    </t>
  </si>
  <si>
    <t xml:space="preserve">Определение вкуса, 2-е и последующие исследования </t>
  </si>
  <si>
    <t xml:space="preserve">Определение концентрации цинка, кадмия, свинца, меди методом инверсионной вольтамперометрии, 1-е исследование    </t>
  </si>
  <si>
    <t xml:space="preserve">Определение концентрации цинка, кадмия, свинца, меди методом инверсионной вольтамперометрии, 2-е и последующие исследования </t>
  </si>
  <si>
    <t xml:space="preserve">Определение общей альфа- и бета-активности, 1-е исследование    </t>
  </si>
  <si>
    <t xml:space="preserve">Определение общей альфа- и бета- активности, 2-е и последующие исследования </t>
  </si>
  <si>
    <t>Определение мощности эквивалентной дозы</t>
  </si>
  <si>
    <t xml:space="preserve">Один замер </t>
  </si>
  <si>
    <t xml:space="preserve">Определение концентрации остаточного активного хлора, 1-е исследование    </t>
  </si>
  <si>
    <t xml:space="preserve">Определение концентрации остаточного активного хлора, 2-е и последующие исследования </t>
  </si>
  <si>
    <t>Оформление и выдача протокола проведения  измерений</t>
  </si>
  <si>
    <t>Одна единица</t>
  </si>
  <si>
    <r>
      <t xml:space="preserve"> </t>
    </r>
    <r>
      <rPr>
        <i/>
        <u/>
        <sz val="14"/>
        <rFont val="Times New Roman"/>
        <family val="1"/>
        <charset val="204"/>
      </rPr>
      <t>"5"</t>
    </r>
    <r>
      <rPr>
        <i/>
        <sz val="14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января</t>
    </r>
    <r>
      <rPr>
        <i/>
        <sz val="14"/>
        <rFont val="Times New Roman"/>
        <family val="1"/>
        <charset val="204"/>
      </rPr>
      <t xml:space="preserve"> 2026 г.</t>
    </r>
  </si>
  <si>
    <t>Приказ от 05.01.26 № 11  "Об утверждении прейскурантов" (введен в действие с 01.01.26)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</si>
</sst>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i/>
      <sz val="10"/>
      <name val="Times New Roman"/>
      <family val="1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i/>
      <sz val="12"/>
      <color rgb="FFFF0000"/>
      <name val="Times New Roman"/>
      <family val="1"/>
      <charset val="204"/>
    </font>
    <font>
      <i/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0" fillId="0" borderId="0" xfId="0" applyFont="1"/>
    <xf numFmtId="0" fontId="2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2" fontId="5" fillId="0" borderId="1" xfId="0" applyNumberFormat="1" applyFont="1" applyBorder="1" applyAlignment="1">
      <alignment horizontal="center" vertical="center"/>
    </xf>
    <xf numFmtId="2" fontId="0" fillId="2" borderId="0" xfId="0" applyNumberFormat="1" applyFill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3" fillId="0" borderId="0" xfId="0" applyNumberFormat="1" applyFont="1"/>
    <xf numFmtId="2" fontId="13" fillId="3" borderId="0" xfId="0" applyNumberFormat="1" applyFont="1" applyFill="1"/>
    <xf numFmtId="2" fontId="14" fillId="0" borderId="1" xfId="0" applyNumberFormat="1" applyFont="1" applyBorder="1" applyAlignment="1">
      <alignment horizontal="center" vertical="center"/>
    </xf>
    <xf numFmtId="2" fontId="13" fillId="2" borderId="0" xfId="0" applyNumberFormat="1" applyFont="1" applyFill="1"/>
    <xf numFmtId="2" fontId="1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8" fillId="0" borderId="4" xfId="0" applyFont="1" applyBorder="1"/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65;&#1048;&#1049;%20&#1044;&#1054;&#1057;&#1058;&#1059;&#1055;/&#1062;&#1077;&#1085;&#1099;/&#1040;&#1085;&#1072;&#1083;&#1080;&#1079;&#1099;%20&#1074;&#1086;&#1076;&#1099;/&#1040;&#1085;&#1072;&#1083;&#1080;&#1079;&#1099;%20&#1074;&#1086;&#1076;&#1099;%202025/&#1040;&#1085;&#1072;&#1083;&#1080;&#1079;&#1099;%20&#1074;&#1086;&#1076;&#1099;%20202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цехов"/>
      <sheetName val="эксплуат"/>
      <sheetName val="зарплат"/>
      <sheetName val="зарплата"/>
      <sheetName val="матер"/>
      <sheetName val="электр"/>
      <sheetName val="Аморт"/>
      <sheetName val="прейскур"/>
      <sheetName val="прейскур Брест"/>
      <sheetName val="кальк в"/>
      <sheetName val="сравн-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">
          <cell r="D23">
            <v>16.420000000000002</v>
          </cell>
          <cell r="E23">
            <v>4.7300000000000004</v>
          </cell>
          <cell r="F23">
            <v>13.98</v>
          </cell>
          <cell r="G23">
            <v>6.08</v>
          </cell>
          <cell r="H23">
            <v>38.06</v>
          </cell>
          <cell r="I23">
            <v>33.29</v>
          </cell>
          <cell r="J23">
            <v>29.44</v>
          </cell>
        </row>
        <row r="52">
          <cell r="D52">
            <v>15.99</v>
          </cell>
          <cell r="E52">
            <v>4.05</v>
          </cell>
          <cell r="F52">
            <v>8.1199999999999992</v>
          </cell>
          <cell r="G52">
            <v>5.88</v>
          </cell>
          <cell r="H52">
            <v>10.51</v>
          </cell>
          <cell r="I52">
            <v>5.98</v>
          </cell>
        </row>
        <row r="82">
          <cell r="D82">
            <v>15.21</v>
          </cell>
          <cell r="E82">
            <v>4.96</v>
          </cell>
          <cell r="F82">
            <v>17.38</v>
          </cell>
          <cell r="G82">
            <v>6.26</v>
          </cell>
          <cell r="H82">
            <v>10.31</v>
          </cell>
          <cell r="I82">
            <v>4.34</v>
          </cell>
        </row>
        <row r="112">
          <cell r="D112">
            <v>26.57</v>
          </cell>
          <cell r="E112">
            <v>10.82</v>
          </cell>
          <cell r="F112">
            <v>26.94</v>
          </cell>
          <cell r="G112">
            <v>20.8</v>
          </cell>
          <cell r="H112">
            <v>20.46</v>
          </cell>
          <cell r="I112">
            <v>9.23</v>
          </cell>
        </row>
        <row r="142">
          <cell r="D142">
            <v>9.18</v>
          </cell>
          <cell r="E142">
            <v>4.83</v>
          </cell>
          <cell r="F142">
            <v>7.32</v>
          </cell>
          <cell r="G142">
            <v>3.7</v>
          </cell>
          <cell r="H142">
            <v>7.54</v>
          </cell>
          <cell r="I142">
            <v>4.1900000000000004</v>
          </cell>
        </row>
        <row r="172">
          <cell r="D172">
            <v>25.86</v>
          </cell>
          <cell r="E172">
            <v>4.57</v>
          </cell>
          <cell r="F172">
            <v>24.45</v>
          </cell>
          <cell r="G172">
            <v>12.31</v>
          </cell>
          <cell r="H172">
            <v>12.36</v>
          </cell>
          <cell r="I172">
            <v>6.17</v>
          </cell>
        </row>
        <row r="202">
          <cell r="D202">
            <v>7.55</v>
          </cell>
          <cell r="E202">
            <v>2.3556792488403575</v>
          </cell>
          <cell r="F202">
            <v>2.1744731527757142</v>
          </cell>
          <cell r="G202">
            <v>2.1744731527757142</v>
          </cell>
          <cell r="H202">
            <v>51.239375281019683</v>
          </cell>
          <cell r="I202">
            <v>34.339375954196633</v>
          </cell>
        </row>
        <row r="232">
          <cell r="D232">
            <v>3.6241219212928599</v>
          </cell>
          <cell r="E232">
            <v>11.067918109478301</v>
          </cell>
          <cell r="F232">
            <v>8.7635210060137396</v>
          </cell>
          <cell r="G232">
            <v>32.241654254161197</v>
          </cell>
          <cell r="H232">
            <v>22.550101457446999</v>
          </cell>
          <cell r="I232">
            <v>58.530775838281002</v>
          </cell>
          <cell r="J232">
            <v>29.080194544988501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abSelected="1" view="pageBreakPreview" zoomScale="60" zoomScaleNormal="100" workbookViewId="0">
      <selection activeCell="B16" sqref="B16"/>
    </sheetView>
  </sheetViews>
  <sheetFormatPr defaultRowHeight="15" x14ac:dyDescent="0.25"/>
  <cols>
    <col min="1" max="1" width="1.85546875" customWidth="1"/>
    <col min="2" max="2" width="3.85546875" customWidth="1"/>
    <col min="3" max="3" width="66" customWidth="1"/>
    <col min="4" max="4" width="14.28515625" customWidth="1"/>
    <col min="5" max="5" width="17.42578125" customWidth="1"/>
    <col min="6" max="6" width="15.42578125" customWidth="1"/>
    <col min="7" max="14" width="9.140625" hidden="1" customWidth="1"/>
    <col min="15" max="15" width="12.42578125" customWidth="1"/>
    <col min="16" max="16" width="14.28515625" customWidth="1"/>
    <col min="257" max="257" width="1.85546875" customWidth="1"/>
    <col min="258" max="258" width="3.85546875" customWidth="1"/>
    <col min="259" max="259" width="66" customWidth="1"/>
    <col min="260" max="260" width="14.28515625" customWidth="1"/>
    <col min="261" max="261" width="17.42578125" customWidth="1"/>
    <col min="262" max="262" width="15.42578125" customWidth="1"/>
    <col min="263" max="270" width="0" hidden="1" customWidth="1"/>
    <col min="271" max="271" width="12.42578125" customWidth="1"/>
    <col min="272" max="272" width="14.28515625" customWidth="1"/>
    <col min="513" max="513" width="1.85546875" customWidth="1"/>
    <col min="514" max="514" width="3.85546875" customWidth="1"/>
    <col min="515" max="515" width="66" customWidth="1"/>
    <col min="516" max="516" width="14.28515625" customWidth="1"/>
    <col min="517" max="517" width="17.42578125" customWidth="1"/>
    <col min="518" max="518" width="15.42578125" customWidth="1"/>
    <col min="519" max="526" width="0" hidden="1" customWidth="1"/>
    <col min="527" max="527" width="12.42578125" customWidth="1"/>
    <col min="528" max="528" width="14.28515625" customWidth="1"/>
    <col min="769" max="769" width="1.85546875" customWidth="1"/>
    <col min="770" max="770" width="3.85546875" customWidth="1"/>
    <col min="771" max="771" width="66" customWidth="1"/>
    <col min="772" max="772" width="14.28515625" customWidth="1"/>
    <col min="773" max="773" width="17.42578125" customWidth="1"/>
    <col min="774" max="774" width="15.42578125" customWidth="1"/>
    <col min="775" max="782" width="0" hidden="1" customWidth="1"/>
    <col min="783" max="783" width="12.42578125" customWidth="1"/>
    <col min="784" max="784" width="14.28515625" customWidth="1"/>
    <col min="1025" max="1025" width="1.85546875" customWidth="1"/>
    <col min="1026" max="1026" width="3.85546875" customWidth="1"/>
    <col min="1027" max="1027" width="66" customWidth="1"/>
    <col min="1028" max="1028" width="14.28515625" customWidth="1"/>
    <col min="1029" max="1029" width="17.42578125" customWidth="1"/>
    <col min="1030" max="1030" width="15.42578125" customWidth="1"/>
    <col min="1031" max="1038" width="0" hidden="1" customWidth="1"/>
    <col min="1039" max="1039" width="12.42578125" customWidth="1"/>
    <col min="1040" max="1040" width="14.28515625" customWidth="1"/>
    <col min="1281" max="1281" width="1.85546875" customWidth="1"/>
    <col min="1282" max="1282" width="3.85546875" customWidth="1"/>
    <col min="1283" max="1283" width="66" customWidth="1"/>
    <col min="1284" max="1284" width="14.28515625" customWidth="1"/>
    <col min="1285" max="1285" width="17.42578125" customWidth="1"/>
    <col min="1286" max="1286" width="15.42578125" customWidth="1"/>
    <col min="1287" max="1294" width="0" hidden="1" customWidth="1"/>
    <col min="1295" max="1295" width="12.42578125" customWidth="1"/>
    <col min="1296" max="1296" width="14.28515625" customWidth="1"/>
    <col min="1537" max="1537" width="1.85546875" customWidth="1"/>
    <col min="1538" max="1538" width="3.85546875" customWidth="1"/>
    <col min="1539" max="1539" width="66" customWidth="1"/>
    <col min="1540" max="1540" width="14.28515625" customWidth="1"/>
    <col min="1541" max="1541" width="17.42578125" customWidth="1"/>
    <col min="1542" max="1542" width="15.42578125" customWidth="1"/>
    <col min="1543" max="1550" width="0" hidden="1" customWidth="1"/>
    <col min="1551" max="1551" width="12.42578125" customWidth="1"/>
    <col min="1552" max="1552" width="14.28515625" customWidth="1"/>
    <col min="1793" max="1793" width="1.85546875" customWidth="1"/>
    <col min="1794" max="1794" width="3.85546875" customWidth="1"/>
    <col min="1795" max="1795" width="66" customWidth="1"/>
    <col min="1796" max="1796" width="14.28515625" customWidth="1"/>
    <col min="1797" max="1797" width="17.42578125" customWidth="1"/>
    <col min="1798" max="1798" width="15.42578125" customWidth="1"/>
    <col min="1799" max="1806" width="0" hidden="1" customWidth="1"/>
    <col min="1807" max="1807" width="12.42578125" customWidth="1"/>
    <col min="1808" max="1808" width="14.28515625" customWidth="1"/>
    <col min="2049" max="2049" width="1.85546875" customWidth="1"/>
    <col min="2050" max="2050" width="3.85546875" customWidth="1"/>
    <col min="2051" max="2051" width="66" customWidth="1"/>
    <col min="2052" max="2052" width="14.28515625" customWidth="1"/>
    <col min="2053" max="2053" width="17.42578125" customWidth="1"/>
    <col min="2054" max="2054" width="15.42578125" customWidth="1"/>
    <col min="2055" max="2062" width="0" hidden="1" customWidth="1"/>
    <col min="2063" max="2063" width="12.42578125" customWidth="1"/>
    <col min="2064" max="2064" width="14.28515625" customWidth="1"/>
    <col min="2305" max="2305" width="1.85546875" customWidth="1"/>
    <col min="2306" max="2306" width="3.85546875" customWidth="1"/>
    <col min="2307" max="2307" width="66" customWidth="1"/>
    <col min="2308" max="2308" width="14.28515625" customWidth="1"/>
    <col min="2309" max="2309" width="17.42578125" customWidth="1"/>
    <col min="2310" max="2310" width="15.42578125" customWidth="1"/>
    <col min="2311" max="2318" width="0" hidden="1" customWidth="1"/>
    <col min="2319" max="2319" width="12.42578125" customWidth="1"/>
    <col min="2320" max="2320" width="14.28515625" customWidth="1"/>
    <col min="2561" max="2561" width="1.85546875" customWidth="1"/>
    <col min="2562" max="2562" width="3.85546875" customWidth="1"/>
    <col min="2563" max="2563" width="66" customWidth="1"/>
    <col min="2564" max="2564" width="14.28515625" customWidth="1"/>
    <col min="2565" max="2565" width="17.42578125" customWidth="1"/>
    <col min="2566" max="2566" width="15.42578125" customWidth="1"/>
    <col min="2567" max="2574" width="0" hidden="1" customWidth="1"/>
    <col min="2575" max="2575" width="12.42578125" customWidth="1"/>
    <col min="2576" max="2576" width="14.28515625" customWidth="1"/>
    <col min="2817" max="2817" width="1.85546875" customWidth="1"/>
    <col min="2818" max="2818" width="3.85546875" customWidth="1"/>
    <col min="2819" max="2819" width="66" customWidth="1"/>
    <col min="2820" max="2820" width="14.28515625" customWidth="1"/>
    <col min="2821" max="2821" width="17.42578125" customWidth="1"/>
    <col min="2822" max="2822" width="15.42578125" customWidth="1"/>
    <col min="2823" max="2830" width="0" hidden="1" customWidth="1"/>
    <col min="2831" max="2831" width="12.42578125" customWidth="1"/>
    <col min="2832" max="2832" width="14.28515625" customWidth="1"/>
    <col min="3073" max="3073" width="1.85546875" customWidth="1"/>
    <col min="3074" max="3074" width="3.85546875" customWidth="1"/>
    <col min="3075" max="3075" width="66" customWidth="1"/>
    <col min="3076" max="3076" width="14.28515625" customWidth="1"/>
    <col min="3077" max="3077" width="17.42578125" customWidth="1"/>
    <col min="3078" max="3078" width="15.42578125" customWidth="1"/>
    <col min="3079" max="3086" width="0" hidden="1" customWidth="1"/>
    <col min="3087" max="3087" width="12.42578125" customWidth="1"/>
    <col min="3088" max="3088" width="14.28515625" customWidth="1"/>
    <col min="3329" max="3329" width="1.85546875" customWidth="1"/>
    <col min="3330" max="3330" width="3.85546875" customWidth="1"/>
    <col min="3331" max="3331" width="66" customWidth="1"/>
    <col min="3332" max="3332" width="14.28515625" customWidth="1"/>
    <col min="3333" max="3333" width="17.42578125" customWidth="1"/>
    <col min="3334" max="3334" width="15.42578125" customWidth="1"/>
    <col min="3335" max="3342" width="0" hidden="1" customWidth="1"/>
    <col min="3343" max="3343" width="12.42578125" customWidth="1"/>
    <col min="3344" max="3344" width="14.28515625" customWidth="1"/>
    <col min="3585" max="3585" width="1.85546875" customWidth="1"/>
    <col min="3586" max="3586" width="3.85546875" customWidth="1"/>
    <col min="3587" max="3587" width="66" customWidth="1"/>
    <col min="3588" max="3588" width="14.28515625" customWidth="1"/>
    <col min="3589" max="3589" width="17.42578125" customWidth="1"/>
    <col min="3590" max="3590" width="15.42578125" customWidth="1"/>
    <col min="3591" max="3598" width="0" hidden="1" customWidth="1"/>
    <col min="3599" max="3599" width="12.42578125" customWidth="1"/>
    <col min="3600" max="3600" width="14.28515625" customWidth="1"/>
    <col min="3841" max="3841" width="1.85546875" customWidth="1"/>
    <col min="3842" max="3842" width="3.85546875" customWidth="1"/>
    <col min="3843" max="3843" width="66" customWidth="1"/>
    <col min="3844" max="3844" width="14.28515625" customWidth="1"/>
    <col min="3845" max="3845" width="17.42578125" customWidth="1"/>
    <col min="3846" max="3846" width="15.42578125" customWidth="1"/>
    <col min="3847" max="3854" width="0" hidden="1" customWidth="1"/>
    <col min="3855" max="3855" width="12.42578125" customWidth="1"/>
    <col min="3856" max="3856" width="14.28515625" customWidth="1"/>
    <col min="4097" max="4097" width="1.85546875" customWidth="1"/>
    <col min="4098" max="4098" width="3.85546875" customWidth="1"/>
    <col min="4099" max="4099" width="66" customWidth="1"/>
    <col min="4100" max="4100" width="14.28515625" customWidth="1"/>
    <col min="4101" max="4101" width="17.42578125" customWidth="1"/>
    <col min="4102" max="4102" width="15.42578125" customWidth="1"/>
    <col min="4103" max="4110" width="0" hidden="1" customWidth="1"/>
    <col min="4111" max="4111" width="12.42578125" customWidth="1"/>
    <col min="4112" max="4112" width="14.28515625" customWidth="1"/>
    <col min="4353" max="4353" width="1.85546875" customWidth="1"/>
    <col min="4354" max="4354" width="3.85546875" customWidth="1"/>
    <col min="4355" max="4355" width="66" customWidth="1"/>
    <col min="4356" max="4356" width="14.28515625" customWidth="1"/>
    <col min="4357" max="4357" width="17.42578125" customWidth="1"/>
    <col min="4358" max="4358" width="15.42578125" customWidth="1"/>
    <col min="4359" max="4366" width="0" hidden="1" customWidth="1"/>
    <col min="4367" max="4367" width="12.42578125" customWidth="1"/>
    <col min="4368" max="4368" width="14.28515625" customWidth="1"/>
    <col min="4609" max="4609" width="1.85546875" customWidth="1"/>
    <col min="4610" max="4610" width="3.85546875" customWidth="1"/>
    <col min="4611" max="4611" width="66" customWidth="1"/>
    <col min="4612" max="4612" width="14.28515625" customWidth="1"/>
    <col min="4613" max="4613" width="17.42578125" customWidth="1"/>
    <col min="4614" max="4614" width="15.42578125" customWidth="1"/>
    <col min="4615" max="4622" width="0" hidden="1" customWidth="1"/>
    <col min="4623" max="4623" width="12.42578125" customWidth="1"/>
    <col min="4624" max="4624" width="14.28515625" customWidth="1"/>
    <col min="4865" max="4865" width="1.85546875" customWidth="1"/>
    <col min="4866" max="4866" width="3.85546875" customWidth="1"/>
    <col min="4867" max="4867" width="66" customWidth="1"/>
    <col min="4868" max="4868" width="14.28515625" customWidth="1"/>
    <col min="4869" max="4869" width="17.42578125" customWidth="1"/>
    <col min="4870" max="4870" width="15.42578125" customWidth="1"/>
    <col min="4871" max="4878" width="0" hidden="1" customWidth="1"/>
    <col min="4879" max="4879" width="12.42578125" customWidth="1"/>
    <col min="4880" max="4880" width="14.28515625" customWidth="1"/>
    <col min="5121" max="5121" width="1.85546875" customWidth="1"/>
    <col min="5122" max="5122" width="3.85546875" customWidth="1"/>
    <col min="5123" max="5123" width="66" customWidth="1"/>
    <col min="5124" max="5124" width="14.28515625" customWidth="1"/>
    <col min="5125" max="5125" width="17.42578125" customWidth="1"/>
    <col min="5126" max="5126" width="15.42578125" customWidth="1"/>
    <col min="5127" max="5134" width="0" hidden="1" customWidth="1"/>
    <col min="5135" max="5135" width="12.42578125" customWidth="1"/>
    <col min="5136" max="5136" width="14.28515625" customWidth="1"/>
    <col min="5377" max="5377" width="1.85546875" customWidth="1"/>
    <col min="5378" max="5378" width="3.85546875" customWidth="1"/>
    <col min="5379" max="5379" width="66" customWidth="1"/>
    <col min="5380" max="5380" width="14.28515625" customWidth="1"/>
    <col min="5381" max="5381" width="17.42578125" customWidth="1"/>
    <col min="5382" max="5382" width="15.42578125" customWidth="1"/>
    <col min="5383" max="5390" width="0" hidden="1" customWidth="1"/>
    <col min="5391" max="5391" width="12.42578125" customWidth="1"/>
    <col min="5392" max="5392" width="14.28515625" customWidth="1"/>
    <col min="5633" max="5633" width="1.85546875" customWidth="1"/>
    <col min="5634" max="5634" width="3.85546875" customWidth="1"/>
    <col min="5635" max="5635" width="66" customWidth="1"/>
    <col min="5636" max="5636" width="14.28515625" customWidth="1"/>
    <col min="5637" max="5637" width="17.42578125" customWidth="1"/>
    <col min="5638" max="5638" width="15.42578125" customWidth="1"/>
    <col min="5639" max="5646" width="0" hidden="1" customWidth="1"/>
    <col min="5647" max="5647" width="12.42578125" customWidth="1"/>
    <col min="5648" max="5648" width="14.28515625" customWidth="1"/>
    <col min="5889" max="5889" width="1.85546875" customWidth="1"/>
    <col min="5890" max="5890" width="3.85546875" customWidth="1"/>
    <col min="5891" max="5891" width="66" customWidth="1"/>
    <col min="5892" max="5892" width="14.28515625" customWidth="1"/>
    <col min="5893" max="5893" width="17.42578125" customWidth="1"/>
    <col min="5894" max="5894" width="15.42578125" customWidth="1"/>
    <col min="5895" max="5902" width="0" hidden="1" customWidth="1"/>
    <col min="5903" max="5903" width="12.42578125" customWidth="1"/>
    <col min="5904" max="5904" width="14.28515625" customWidth="1"/>
    <col min="6145" max="6145" width="1.85546875" customWidth="1"/>
    <col min="6146" max="6146" width="3.85546875" customWidth="1"/>
    <col min="6147" max="6147" width="66" customWidth="1"/>
    <col min="6148" max="6148" width="14.28515625" customWidth="1"/>
    <col min="6149" max="6149" width="17.42578125" customWidth="1"/>
    <col min="6150" max="6150" width="15.42578125" customWidth="1"/>
    <col min="6151" max="6158" width="0" hidden="1" customWidth="1"/>
    <col min="6159" max="6159" width="12.42578125" customWidth="1"/>
    <col min="6160" max="6160" width="14.28515625" customWidth="1"/>
    <col min="6401" max="6401" width="1.85546875" customWidth="1"/>
    <col min="6402" max="6402" width="3.85546875" customWidth="1"/>
    <col min="6403" max="6403" width="66" customWidth="1"/>
    <col min="6404" max="6404" width="14.28515625" customWidth="1"/>
    <col min="6405" max="6405" width="17.42578125" customWidth="1"/>
    <col min="6406" max="6406" width="15.42578125" customWidth="1"/>
    <col min="6407" max="6414" width="0" hidden="1" customWidth="1"/>
    <col min="6415" max="6415" width="12.42578125" customWidth="1"/>
    <col min="6416" max="6416" width="14.28515625" customWidth="1"/>
    <col min="6657" max="6657" width="1.85546875" customWidth="1"/>
    <col min="6658" max="6658" width="3.85546875" customWidth="1"/>
    <col min="6659" max="6659" width="66" customWidth="1"/>
    <col min="6660" max="6660" width="14.28515625" customWidth="1"/>
    <col min="6661" max="6661" width="17.42578125" customWidth="1"/>
    <col min="6662" max="6662" width="15.42578125" customWidth="1"/>
    <col min="6663" max="6670" width="0" hidden="1" customWidth="1"/>
    <col min="6671" max="6671" width="12.42578125" customWidth="1"/>
    <col min="6672" max="6672" width="14.28515625" customWidth="1"/>
    <col min="6913" max="6913" width="1.85546875" customWidth="1"/>
    <col min="6914" max="6914" width="3.85546875" customWidth="1"/>
    <col min="6915" max="6915" width="66" customWidth="1"/>
    <col min="6916" max="6916" width="14.28515625" customWidth="1"/>
    <col min="6917" max="6917" width="17.42578125" customWidth="1"/>
    <col min="6918" max="6918" width="15.42578125" customWidth="1"/>
    <col min="6919" max="6926" width="0" hidden="1" customWidth="1"/>
    <col min="6927" max="6927" width="12.42578125" customWidth="1"/>
    <col min="6928" max="6928" width="14.28515625" customWidth="1"/>
    <col min="7169" max="7169" width="1.85546875" customWidth="1"/>
    <col min="7170" max="7170" width="3.85546875" customWidth="1"/>
    <col min="7171" max="7171" width="66" customWidth="1"/>
    <col min="7172" max="7172" width="14.28515625" customWidth="1"/>
    <col min="7173" max="7173" width="17.42578125" customWidth="1"/>
    <col min="7174" max="7174" width="15.42578125" customWidth="1"/>
    <col min="7175" max="7182" width="0" hidden="1" customWidth="1"/>
    <col min="7183" max="7183" width="12.42578125" customWidth="1"/>
    <col min="7184" max="7184" width="14.28515625" customWidth="1"/>
    <col min="7425" max="7425" width="1.85546875" customWidth="1"/>
    <col min="7426" max="7426" width="3.85546875" customWidth="1"/>
    <col min="7427" max="7427" width="66" customWidth="1"/>
    <col min="7428" max="7428" width="14.28515625" customWidth="1"/>
    <col min="7429" max="7429" width="17.42578125" customWidth="1"/>
    <col min="7430" max="7430" width="15.42578125" customWidth="1"/>
    <col min="7431" max="7438" width="0" hidden="1" customWidth="1"/>
    <col min="7439" max="7439" width="12.42578125" customWidth="1"/>
    <col min="7440" max="7440" width="14.28515625" customWidth="1"/>
    <col min="7681" max="7681" width="1.85546875" customWidth="1"/>
    <col min="7682" max="7682" width="3.85546875" customWidth="1"/>
    <col min="7683" max="7683" width="66" customWidth="1"/>
    <col min="7684" max="7684" width="14.28515625" customWidth="1"/>
    <col min="7685" max="7685" width="17.42578125" customWidth="1"/>
    <col min="7686" max="7686" width="15.42578125" customWidth="1"/>
    <col min="7687" max="7694" width="0" hidden="1" customWidth="1"/>
    <col min="7695" max="7695" width="12.42578125" customWidth="1"/>
    <col min="7696" max="7696" width="14.28515625" customWidth="1"/>
    <col min="7937" max="7937" width="1.85546875" customWidth="1"/>
    <col min="7938" max="7938" width="3.85546875" customWidth="1"/>
    <col min="7939" max="7939" width="66" customWidth="1"/>
    <col min="7940" max="7940" width="14.28515625" customWidth="1"/>
    <col min="7941" max="7941" width="17.42578125" customWidth="1"/>
    <col min="7942" max="7942" width="15.42578125" customWidth="1"/>
    <col min="7943" max="7950" width="0" hidden="1" customWidth="1"/>
    <col min="7951" max="7951" width="12.42578125" customWidth="1"/>
    <col min="7952" max="7952" width="14.28515625" customWidth="1"/>
    <col min="8193" max="8193" width="1.85546875" customWidth="1"/>
    <col min="8194" max="8194" width="3.85546875" customWidth="1"/>
    <col min="8195" max="8195" width="66" customWidth="1"/>
    <col min="8196" max="8196" width="14.28515625" customWidth="1"/>
    <col min="8197" max="8197" width="17.42578125" customWidth="1"/>
    <col min="8198" max="8198" width="15.42578125" customWidth="1"/>
    <col min="8199" max="8206" width="0" hidden="1" customWidth="1"/>
    <col min="8207" max="8207" width="12.42578125" customWidth="1"/>
    <col min="8208" max="8208" width="14.28515625" customWidth="1"/>
    <col min="8449" max="8449" width="1.85546875" customWidth="1"/>
    <col min="8450" max="8450" width="3.85546875" customWidth="1"/>
    <col min="8451" max="8451" width="66" customWidth="1"/>
    <col min="8452" max="8452" width="14.28515625" customWidth="1"/>
    <col min="8453" max="8453" width="17.42578125" customWidth="1"/>
    <col min="8454" max="8454" width="15.42578125" customWidth="1"/>
    <col min="8455" max="8462" width="0" hidden="1" customWidth="1"/>
    <col min="8463" max="8463" width="12.42578125" customWidth="1"/>
    <col min="8464" max="8464" width="14.28515625" customWidth="1"/>
    <col min="8705" max="8705" width="1.85546875" customWidth="1"/>
    <col min="8706" max="8706" width="3.85546875" customWidth="1"/>
    <col min="8707" max="8707" width="66" customWidth="1"/>
    <col min="8708" max="8708" width="14.28515625" customWidth="1"/>
    <col min="8709" max="8709" width="17.42578125" customWidth="1"/>
    <col min="8710" max="8710" width="15.42578125" customWidth="1"/>
    <col min="8711" max="8718" width="0" hidden="1" customWidth="1"/>
    <col min="8719" max="8719" width="12.42578125" customWidth="1"/>
    <col min="8720" max="8720" width="14.28515625" customWidth="1"/>
    <col min="8961" max="8961" width="1.85546875" customWidth="1"/>
    <col min="8962" max="8962" width="3.85546875" customWidth="1"/>
    <col min="8963" max="8963" width="66" customWidth="1"/>
    <col min="8964" max="8964" width="14.28515625" customWidth="1"/>
    <col min="8965" max="8965" width="17.42578125" customWidth="1"/>
    <col min="8966" max="8966" width="15.42578125" customWidth="1"/>
    <col min="8967" max="8974" width="0" hidden="1" customWidth="1"/>
    <col min="8975" max="8975" width="12.42578125" customWidth="1"/>
    <col min="8976" max="8976" width="14.28515625" customWidth="1"/>
    <col min="9217" max="9217" width="1.85546875" customWidth="1"/>
    <col min="9218" max="9218" width="3.85546875" customWidth="1"/>
    <col min="9219" max="9219" width="66" customWidth="1"/>
    <col min="9220" max="9220" width="14.28515625" customWidth="1"/>
    <col min="9221" max="9221" width="17.42578125" customWidth="1"/>
    <col min="9222" max="9222" width="15.42578125" customWidth="1"/>
    <col min="9223" max="9230" width="0" hidden="1" customWidth="1"/>
    <col min="9231" max="9231" width="12.42578125" customWidth="1"/>
    <col min="9232" max="9232" width="14.28515625" customWidth="1"/>
    <col min="9473" max="9473" width="1.85546875" customWidth="1"/>
    <col min="9474" max="9474" width="3.85546875" customWidth="1"/>
    <col min="9475" max="9475" width="66" customWidth="1"/>
    <col min="9476" max="9476" width="14.28515625" customWidth="1"/>
    <col min="9477" max="9477" width="17.42578125" customWidth="1"/>
    <col min="9478" max="9478" width="15.42578125" customWidth="1"/>
    <col min="9479" max="9486" width="0" hidden="1" customWidth="1"/>
    <col min="9487" max="9487" width="12.42578125" customWidth="1"/>
    <col min="9488" max="9488" width="14.28515625" customWidth="1"/>
    <col min="9729" max="9729" width="1.85546875" customWidth="1"/>
    <col min="9730" max="9730" width="3.85546875" customWidth="1"/>
    <col min="9731" max="9731" width="66" customWidth="1"/>
    <col min="9732" max="9732" width="14.28515625" customWidth="1"/>
    <col min="9733" max="9733" width="17.42578125" customWidth="1"/>
    <col min="9734" max="9734" width="15.42578125" customWidth="1"/>
    <col min="9735" max="9742" width="0" hidden="1" customWidth="1"/>
    <col min="9743" max="9743" width="12.42578125" customWidth="1"/>
    <col min="9744" max="9744" width="14.28515625" customWidth="1"/>
    <col min="9985" max="9985" width="1.85546875" customWidth="1"/>
    <col min="9986" max="9986" width="3.85546875" customWidth="1"/>
    <col min="9987" max="9987" width="66" customWidth="1"/>
    <col min="9988" max="9988" width="14.28515625" customWidth="1"/>
    <col min="9989" max="9989" width="17.42578125" customWidth="1"/>
    <col min="9990" max="9990" width="15.42578125" customWidth="1"/>
    <col min="9991" max="9998" width="0" hidden="1" customWidth="1"/>
    <col min="9999" max="9999" width="12.42578125" customWidth="1"/>
    <col min="10000" max="10000" width="14.28515625" customWidth="1"/>
    <col min="10241" max="10241" width="1.85546875" customWidth="1"/>
    <col min="10242" max="10242" width="3.85546875" customWidth="1"/>
    <col min="10243" max="10243" width="66" customWidth="1"/>
    <col min="10244" max="10244" width="14.28515625" customWidth="1"/>
    <col min="10245" max="10245" width="17.42578125" customWidth="1"/>
    <col min="10246" max="10246" width="15.42578125" customWidth="1"/>
    <col min="10247" max="10254" width="0" hidden="1" customWidth="1"/>
    <col min="10255" max="10255" width="12.42578125" customWidth="1"/>
    <col min="10256" max="10256" width="14.28515625" customWidth="1"/>
    <col min="10497" max="10497" width="1.85546875" customWidth="1"/>
    <col min="10498" max="10498" width="3.85546875" customWidth="1"/>
    <col min="10499" max="10499" width="66" customWidth="1"/>
    <col min="10500" max="10500" width="14.28515625" customWidth="1"/>
    <col min="10501" max="10501" width="17.42578125" customWidth="1"/>
    <col min="10502" max="10502" width="15.42578125" customWidth="1"/>
    <col min="10503" max="10510" width="0" hidden="1" customWidth="1"/>
    <col min="10511" max="10511" width="12.42578125" customWidth="1"/>
    <col min="10512" max="10512" width="14.28515625" customWidth="1"/>
    <col min="10753" max="10753" width="1.85546875" customWidth="1"/>
    <col min="10754" max="10754" width="3.85546875" customWidth="1"/>
    <col min="10755" max="10755" width="66" customWidth="1"/>
    <col min="10756" max="10756" width="14.28515625" customWidth="1"/>
    <col min="10757" max="10757" width="17.42578125" customWidth="1"/>
    <col min="10758" max="10758" width="15.42578125" customWidth="1"/>
    <col min="10759" max="10766" width="0" hidden="1" customWidth="1"/>
    <col min="10767" max="10767" width="12.42578125" customWidth="1"/>
    <col min="10768" max="10768" width="14.28515625" customWidth="1"/>
    <col min="11009" max="11009" width="1.85546875" customWidth="1"/>
    <col min="11010" max="11010" width="3.85546875" customWidth="1"/>
    <col min="11011" max="11011" width="66" customWidth="1"/>
    <col min="11012" max="11012" width="14.28515625" customWidth="1"/>
    <col min="11013" max="11013" width="17.42578125" customWidth="1"/>
    <col min="11014" max="11014" width="15.42578125" customWidth="1"/>
    <col min="11015" max="11022" width="0" hidden="1" customWidth="1"/>
    <col min="11023" max="11023" width="12.42578125" customWidth="1"/>
    <col min="11024" max="11024" width="14.28515625" customWidth="1"/>
    <col min="11265" max="11265" width="1.85546875" customWidth="1"/>
    <col min="11266" max="11266" width="3.85546875" customWidth="1"/>
    <col min="11267" max="11267" width="66" customWidth="1"/>
    <col min="11268" max="11268" width="14.28515625" customWidth="1"/>
    <col min="11269" max="11269" width="17.42578125" customWidth="1"/>
    <col min="11270" max="11270" width="15.42578125" customWidth="1"/>
    <col min="11271" max="11278" width="0" hidden="1" customWidth="1"/>
    <col min="11279" max="11279" width="12.42578125" customWidth="1"/>
    <col min="11280" max="11280" width="14.28515625" customWidth="1"/>
    <col min="11521" max="11521" width="1.85546875" customWidth="1"/>
    <col min="11522" max="11522" width="3.85546875" customWidth="1"/>
    <col min="11523" max="11523" width="66" customWidth="1"/>
    <col min="11524" max="11524" width="14.28515625" customWidth="1"/>
    <col min="11525" max="11525" width="17.42578125" customWidth="1"/>
    <col min="11526" max="11526" width="15.42578125" customWidth="1"/>
    <col min="11527" max="11534" width="0" hidden="1" customWidth="1"/>
    <col min="11535" max="11535" width="12.42578125" customWidth="1"/>
    <col min="11536" max="11536" width="14.28515625" customWidth="1"/>
    <col min="11777" max="11777" width="1.85546875" customWidth="1"/>
    <col min="11778" max="11778" width="3.85546875" customWidth="1"/>
    <col min="11779" max="11779" width="66" customWidth="1"/>
    <col min="11780" max="11780" width="14.28515625" customWidth="1"/>
    <col min="11781" max="11781" width="17.42578125" customWidth="1"/>
    <col min="11782" max="11782" width="15.42578125" customWidth="1"/>
    <col min="11783" max="11790" width="0" hidden="1" customWidth="1"/>
    <col min="11791" max="11791" width="12.42578125" customWidth="1"/>
    <col min="11792" max="11792" width="14.28515625" customWidth="1"/>
    <col min="12033" max="12033" width="1.85546875" customWidth="1"/>
    <col min="12034" max="12034" width="3.85546875" customWidth="1"/>
    <col min="12035" max="12035" width="66" customWidth="1"/>
    <col min="12036" max="12036" width="14.28515625" customWidth="1"/>
    <col min="12037" max="12037" width="17.42578125" customWidth="1"/>
    <col min="12038" max="12038" width="15.42578125" customWidth="1"/>
    <col min="12039" max="12046" width="0" hidden="1" customWidth="1"/>
    <col min="12047" max="12047" width="12.42578125" customWidth="1"/>
    <col min="12048" max="12048" width="14.28515625" customWidth="1"/>
    <col min="12289" max="12289" width="1.85546875" customWidth="1"/>
    <col min="12290" max="12290" width="3.85546875" customWidth="1"/>
    <col min="12291" max="12291" width="66" customWidth="1"/>
    <col min="12292" max="12292" width="14.28515625" customWidth="1"/>
    <col min="12293" max="12293" width="17.42578125" customWidth="1"/>
    <col min="12294" max="12294" width="15.42578125" customWidth="1"/>
    <col min="12295" max="12302" width="0" hidden="1" customWidth="1"/>
    <col min="12303" max="12303" width="12.42578125" customWidth="1"/>
    <col min="12304" max="12304" width="14.28515625" customWidth="1"/>
    <col min="12545" max="12545" width="1.85546875" customWidth="1"/>
    <col min="12546" max="12546" width="3.85546875" customWidth="1"/>
    <col min="12547" max="12547" width="66" customWidth="1"/>
    <col min="12548" max="12548" width="14.28515625" customWidth="1"/>
    <col min="12549" max="12549" width="17.42578125" customWidth="1"/>
    <col min="12550" max="12550" width="15.42578125" customWidth="1"/>
    <col min="12551" max="12558" width="0" hidden="1" customWidth="1"/>
    <col min="12559" max="12559" width="12.42578125" customWidth="1"/>
    <col min="12560" max="12560" width="14.28515625" customWidth="1"/>
    <col min="12801" max="12801" width="1.85546875" customWidth="1"/>
    <col min="12802" max="12802" width="3.85546875" customWidth="1"/>
    <col min="12803" max="12803" width="66" customWidth="1"/>
    <col min="12804" max="12804" width="14.28515625" customWidth="1"/>
    <col min="12805" max="12805" width="17.42578125" customWidth="1"/>
    <col min="12806" max="12806" width="15.42578125" customWidth="1"/>
    <col min="12807" max="12814" width="0" hidden="1" customWidth="1"/>
    <col min="12815" max="12815" width="12.42578125" customWidth="1"/>
    <col min="12816" max="12816" width="14.28515625" customWidth="1"/>
    <col min="13057" max="13057" width="1.85546875" customWidth="1"/>
    <col min="13058" max="13058" width="3.85546875" customWidth="1"/>
    <col min="13059" max="13059" width="66" customWidth="1"/>
    <col min="13060" max="13060" width="14.28515625" customWidth="1"/>
    <col min="13061" max="13061" width="17.42578125" customWidth="1"/>
    <col min="13062" max="13062" width="15.42578125" customWidth="1"/>
    <col min="13063" max="13070" width="0" hidden="1" customWidth="1"/>
    <col min="13071" max="13071" width="12.42578125" customWidth="1"/>
    <col min="13072" max="13072" width="14.28515625" customWidth="1"/>
    <col min="13313" max="13313" width="1.85546875" customWidth="1"/>
    <col min="13314" max="13314" width="3.85546875" customWidth="1"/>
    <col min="13315" max="13315" width="66" customWidth="1"/>
    <col min="13316" max="13316" width="14.28515625" customWidth="1"/>
    <col min="13317" max="13317" width="17.42578125" customWidth="1"/>
    <col min="13318" max="13318" width="15.42578125" customWidth="1"/>
    <col min="13319" max="13326" width="0" hidden="1" customWidth="1"/>
    <col min="13327" max="13327" width="12.42578125" customWidth="1"/>
    <col min="13328" max="13328" width="14.28515625" customWidth="1"/>
    <col min="13569" max="13569" width="1.85546875" customWidth="1"/>
    <col min="13570" max="13570" width="3.85546875" customWidth="1"/>
    <col min="13571" max="13571" width="66" customWidth="1"/>
    <col min="13572" max="13572" width="14.28515625" customWidth="1"/>
    <col min="13573" max="13573" width="17.42578125" customWidth="1"/>
    <col min="13574" max="13574" width="15.42578125" customWidth="1"/>
    <col min="13575" max="13582" width="0" hidden="1" customWidth="1"/>
    <col min="13583" max="13583" width="12.42578125" customWidth="1"/>
    <col min="13584" max="13584" width="14.28515625" customWidth="1"/>
    <col min="13825" max="13825" width="1.85546875" customWidth="1"/>
    <col min="13826" max="13826" width="3.85546875" customWidth="1"/>
    <col min="13827" max="13827" width="66" customWidth="1"/>
    <col min="13828" max="13828" width="14.28515625" customWidth="1"/>
    <col min="13829" max="13829" width="17.42578125" customWidth="1"/>
    <col min="13830" max="13830" width="15.42578125" customWidth="1"/>
    <col min="13831" max="13838" width="0" hidden="1" customWidth="1"/>
    <col min="13839" max="13839" width="12.42578125" customWidth="1"/>
    <col min="13840" max="13840" width="14.28515625" customWidth="1"/>
    <col min="14081" max="14081" width="1.85546875" customWidth="1"/>
    <col min="14082" max="14082" width="3.85546875" customWidth="1"/>
    <col min="14083" max="14083" width="66" customWidth="1"/>
    <col min="14084" max="14084" width="14.28515625" customWidth="1"/>
    <col min="14085" max="14085" width="17.42578125" customWidth="1"/>
    <col min="14086" max="14086" width="15.42578125" customWidth="1"/>
    <col min="14087" max="14094" width="0" hidden="1" customWidth="1"/>
    <col min="14095" max="14095" width="12.42578125" customWidth="1"/>
    <col min="14096" max="14096" width="14.28515625" customWidth="1"/>
    <col min="14337" max="14337" width="1.85546875" customWidth="1"/>
    <col min="14338" max="14338" width="3.85546875" customWidth="1"/>
    <col min="14339" max="14339" width="66" customWidth="1"/>
    <col min="14340" max="14340" width="14.28515625" customWidth="1"/>
    <col min="14341" max="14341" width="17.42578125" customWidth="1"/>
    <col min="14342" max="14342" width="15.42578125" customWidth="1"/>
    <col min="14343" max="14350" width="0" hidden="1" customWidth="1"/>
    <col min="14351" max="14351" width="12.42578125" customWidth="1"/>
    <col min="14352" max="14352" width="14.28515625" customWidth="1"/>
    <col min="14593" max="14593" width="1.85546875" customWidth="1"/>
    <col min="14594" max="14594" width="3.85546875" customWidth="1"/>
    <col min="14595" max="14595" width="66" customWidth="1"/>
    <col min="14596" max="14596" width="14.28515625" customWidth="1"/>
    <col min="14597" max="14597" width="17.42578125" customWidth="1"/>
    <col min="14598" max="14598" width="15.42578125" customWidth="1"/>
    <col min="14599" max="14606" width="0" hidden="1" customWidth="1"/>
    <col min="14607" max="14607" width="12.42578125" customWidth="1"/>
    <col min="14608" max="14608" width="14.28515625" customWidth="1"/>
    <col min="14849" max="14849" width="1.85546875" customWidth="1"/>
    <col min="14850" max="14850" width="3.85546875" customWidth="1"/>
    <col min="14851" max="14851" width="66" customWidth="1"/>
    <col min="14852" max="14852" width="14.28515625" customWidth="1"/>
    <col min="14853" max="14853" width="17.42578125" customWidth="1"/>
    <col min="14854" max="14854" width="15.42578125" customWidth="1"/>
    <col min="14855" max="14862" width="0" hidden="1" customWidth="1"/>
    <col min="14863" max="14863" width="12.42578125" customWidth="1"/>
    <col min="14864" max="14864" width="14.28515625" customWidth="1"/>
    <col min="15105" max="15105" width="1.85546875" customWidth="1"/>
    <col min="15106" max="15106" width="3.85546875" customWidth="1"/>
    <col min="15107" max="15107" width="66" customWidth="1"/>
    <col min="15108" max="15108" width="14.28515625" customWidth="1"/>
    <col min="15109" max="15109" width="17.42578125" customWidth="1"/>
    <col min="15110" max="15110" width="15.42578125" customWidth="1"/>
    <col min="15111" max="15118" width="0" hidden="1" customWidth="1"/>
    <col min="15119" max="15119" width="12.42578125" customWidth="1"/>
    <col min="15120" max="15120" width="14.28515625" customWidth="1"/>
    <col min="15361" max="15361" width="1.85546875" customWidth="1"/>
    <col min="15362" max="15362" width="3.85546875" customWidth="1"/>
    <col min="15363" max="15363" width="66" customWidth="1"/>
    <col min="15364" max="15364" width="14.28515625" customWidth="1"/>
    <col min="15365" max="15365" width="17.42578125" customWidth="1"/>
    <col min="15366" max="15366" width="15.42578125" customWidth="1"/>
    <col min="15367" max="15374" width="0" hidden="1" customWidth="1"/>
    <col min="15375" max="15375" width="12.42578125" customWidth="1"/>
    <col min="15376" max="15376" width="14.28515625" customWidth="1"/>
    <col min="15617" max="15617" width="1.85546875" customWidth="1"/>
    <col min="15618" max="15618" width="3.85546875" customWidth="1"/>
    <col min="15619" max="15619" width="66" customWidth="1"/>
    <col min="15620" max="15620" width="14.28515625" customWidth="1"/>
    <col min="15621" max="15621" width="17.42578125" customWidth="1"/>
    <col min="15622" max="15622" width="15.42578125" customWidth="1"/>
    <col min="15623" max="15630" width="0" hidden="1" customWidth="1"/>
    <col min="15631" max="15631" width="12.42578125" customWidth="1"/>
    <col min="15632" max="15632" width="14.28515625" customWidth="1"/>
    <col min="15873" max="15873" width="1.85546875" customWidth="1"/>
    <col min="15874" max="15874" width="3.85546875" customWidth="1"/>
    <col min="15875" max="15875" width="66" customWidth="1"/>
    <col min="15876" max="15876" width="14.28515625" customWidth="1"/>
    <col min="15877" max="15877" width="17.42578125" customWidth="1"/>
    <col min="15878" max="15878" width="15.42578125" customWidth="1"/>
    <col min="15879" max="15886" width="0" hidden="1" customWidth="1"/>
    <col min="15887" max="15887" width="12.42578125" customWidth="1"/>
    <col min="15888" max="15888" width="14.28515625" customWidth="1"/>
    <col min="16129" max="16129" width="1.85546875" customWidth="1"/>
    <col min="16130" max="16130" width="3.85546875" customWidth="1"/>
    <col min="16131" max="16131" width="66" customWidth="1"/>
    <col min="16132" max="16132" width="14.28515625" customWidth="1"/>
    <col min="16133" max="16133" width="17.42578125" customWidth="1"/>
    <col min="16134" max="16134" width="15.42578125" customWidth="1"/>
    <col min="16135" max="16142" width="0" hidden="1" customWidth="1"/>
    <col min="16143" max="16143" width="12.42578125" customWidth="1"/>
    <col min="16144" max="16144" width="14.28515625" customWidth="1"/>
  </cols>
  <sheetData>
    <row r="1" spans="1:7" ht="0.75" customHeight="1" x14ac:dyDescent="0.25">
      <c r="B1" s="31"/>
      <c r="D1" s="41" t="s">
        <v>9</v>
      </c>
      <c r="E1" s="41"/>
      <c r="F1" s="41"/>
    </row>
    <row r="2" spans="1:7" hidden="1" x14ac:dyDescent="0.25">
      <c r="B2" s="31"/>
    </row>
    <row r="3" spans="1:7" ht="18.75" x14ac:dyDescent="0.3">
      <c r="A3" s="9"/>
      <c r="B3" s="9"/>
      <c r="C3" s="9"/>
      <c r="D3" s="44" t="s">
        <v>5</v>
      </c>
      <c r="E3" s="44"/>
      <c r="F3" s="44"/>
    </row>
    <row r="4" spans="1:7" ht="18.75" x14ac:dyDescent="0.3">
      <c r="A4" s="3"/>
      <c r="B4" s="3"/>
      <c r="C4" s="3"/>
      <c r="D4" s="44" t="s">
        <v>6</v>
      </c>
      <c r="E4" s="44"/>
      <c r="F4" s="44"/>
    </row>
    <row r="5" spans="1:7" ht="18.75" x14ac:dyDescent="0.3">
      <c r="A5" s="8"/>
      <c r="B5" s="30"/>
      <c r="C5" s="8"/>
      <c r="D5" s="8"/>
      <c r="E5" s="8"/>
      <c r="F5" s="8" t="s">
        <v>7</v>
      </c>
    </row>
    <row r="6" spans="1:7" ht="18.75" x14ac:dyDescent="0.3">
      <c r="A6" s="9"/>
      <c r="B6" s="9"/>
      <c r="C6" s="9"/>
      <c r="D6" s="44" t="s">
        <v>8</v>
      </c>
      <c r="E6" s="44"/>
      <c r="F6" s="44"/>
    </row>
    <row r="7" spans="1:7" ht="18.75" x14ac:dyDescent="0.3">
      <c r="A7" s="9"/>
      <c r="B7" s="9"/>
      <c r="C7" s="9"/>
      <c r="D7" s="44" t="s">
        <v>73</v>
      </c>
      <c r="E7" s="44"/>
      <c r="F7" s="44"/>
    </row>
    <row r="8" spans="1:7" ht="18.75" x14ac:dyDescent="0.3">
      <c r="A8" s="2"/>
      <c r="B8" s="2"/>
      <c r="C8" s="2"/>
      <c r="D8" s="12"/>
      <c r="E8" s="12"/>
      <c r="F8" s="12"/>
    </row>
    <row r="9" spans="1:7" x14ac:dyDescent="0.25">
      <c r="A9" s="13"/>
      <c r="B9" s="13"/>
      <c r="C9" s="13"/>
      <c r="D9" s="13"/>
      <c r="E9" s="13"/>
    </row>
    <row r="10" spans="1:7" ht="15.75" x14ac:dyDescent="0.25">
      <c r="A10" s="13"/>
      <c r="B10" s="10"/>
      <c r="C10" s="10"/>
      <c r="D10" s="10"/>
      <c r="E10" s="10"/>
      <c r="F10" s="10"/>
    </row>
    <row r="11" spans="1:7" ht="15.75" x14ac:dyDescent="0.25">
      <c r="B11" s="38" t="s">
        <v>10</v>
      </c>
      <c r="C11" s="38"/>
      <c r="D11" s="38"/>
      <c r="E11" s="38"/>
      <c r="F11" s="38"/>
    </row>
    <row r="12" spans="1:7" ht="15.75" x14ac:dyDescent="0.25">
      <c r="B12" s="38" t="s">
        <v>11</v>
      </c>
      <c r="C12" s="38"/>
      <c r="D12" s="38"/>
      <c r="E12" s="38"/>
      <c r="F12" s="38"/>
    </row>
    <row r="13" spans="1:7" ht="15.75" customHeight="1" x14ac:dyDescent="0.25">
      <c r="B13" s="38" t="s">
        <v>12</v>
      </c>
      <c r="C13" s="38"/>
      <c r="D13" s="38"/>
      <c r="E13" s="38"/>
      <c r="F13" s="38"/>
      <c r="G13" s="11"/>
    </row>
    <row r="14" spans="1:7" ht="15.75" customHeight="1" x14ac:dyDescent="0.25">
      <c r="B14" s="38" t="s">
        <v>7</v>
      </c>
      <c r="C14" s="38"/>
      <c r="D14" s="38"/>
      <c r="E14" s="38"/>
      <c r="F14" s="38"/>
      <c r="G14" s="11"/>
    </row>
    <row r="15" spans="1:7" x14ac:dyDescent="0.25">
      <c r="A15" s="13"/>
      <c r="B15" s="13"/>
      <c r="C15" s="13"/>
      <c r="D15" s="13"/>
      <c r="E15" s="13"/>
      <c r="F15" s="13"/>
    </row>
    <row r="16" spans="1:7" ht="15.75" x14ac:dyDescent="0.25">
      <c r="A16" s="13"/>
      <c r="B16" s="14" t="s">
        <v>74</v>
      </c>
      <c r="C16" s="15"/>
      <c r="D16" s="13"/>
      <c r="E16" s="1"/>
      <c r="F16" s="16"/>
    </row>
    <row r="17" spans="1:18" ht="18" x14ac:dyDescent="0.25">
      <c r="A17" s="13"/>
      <c r="B17" s="13"/>
      <c r="C17" s="13"/>
      <c r="D17" s="13"/>
      <c r="E17" s="13"/>
      <c r="F17" s="13"/>
      <c r="O17" s="17"/>
      <c r="P17" s="17"/>
    </row>
    <row r="18" spans="1:18" ht="47.25" customHeight="1" x14ac:dyDescent="0.25">
      <c r="A18" s="13"/>
      <c r="B18" s="39" t="s">
        <v>0</v>
      </c>
      <c r="C18" s="42" t="s">
        <v>1</v>
      </c>
      <c r="D18" s="39" t="s">
        <v>2</v>
      </c>
      <c r="E18" s="39" t="s">
        <v>13</v>
      </c>
      <c r="F18" s="39" t="s">
        <v>14</v>
      </c>
      <c r="G18" s="32" t="s">
        <v>15</v>
      </c>
      <c r="H18" s="33"/>
      <c r="I18" s="32" t="s">
        <v>16</v>
      </c>
      <c r="J18" s="33"/>
      <c r="K18" t="s">
        <v>17</v>
      </c>
      <c r="O18" s="34"/>
      <c r="P18" s="36"/>
    </row>
    <row r="19" spans="1:18" ht="14.25" customHeight="1" x14ac:dyDescent="0.25">
      <c r="A19" s="13"/>
      <c r="B19" s="40"/>
      <c r="C19" s="43"/>
      <c r="D19" s="40"/>
      <c r="E19" s="40"/>
      <c r="F19" s="40"/>
      <c r="O19" s="35"/>
      <c r="P19" s="37"/>
    </row>
    <row r="20" spans="1:18" ht="30.75" customHeight="1" x14ac:dyDescent="0.25">
      <c r="A20" s="13"/>
      <c r="B20" s="4">
        <v>1</v>
      </c>
      <c r="C20" s="5" t="s">
        <v>18</v>
      </c>
      <c r="D20" s="7" t="s">
        <v>19</v>
      </c>
      <c r="E20" s="18">
        <f>'[1]кальк в'!D23</f>
        <v>16.420000000000002</v>
      </c>
      <c r="F20" s="18">
        <f>E20*1.2</f>
        <v>19.704000000000001</v>
      </c>
      <c r="G20" s="19">
        <f>3*E20</f>
        <v>49.260000000000005</v>
      </c>
      <c r="H20" s="19"/>
      <c r="I20" s="19">
        <f>3*E20</f>
        <v>49.260000000000005</v>
      </c>
      <c r="K20" s="6">
        <f>G20-I20</f>
        <v>0</v>
      </c>
      <c r="L20">
        <f>K20/E20</f>
        <v>0</v>
      </c>
      <c r="O20" s="20"/>
      <c r="P20" s="21"/>
      <c r="R20" s="6"/>
    </row>
    <row r="21" spans="1:18" ht="33" customHeight="1" x14ac:dyDescent="0.25">
      <c r="A21" s="13"/>
      <c r="B21" s="4">
        <v>2</v>
      </c>
      <c r="C21" s="5" t="s">
        <v>20</v>
      </c>
      <c r="D21" s="7" t="s">
        <v>19</v>
      </c>
      <c r="E21" s="18">
        <f>'[1]кальк в'!E23</f>
        <v>4.7300000000000004</v>
      </c>
      <c r="F21" s="18">
        <f t="shared" ref="F21:F71" si="0">E21*1.2</f>
        <v>5.6760000000000002</v>
      </c>
      <c r="G21" s="19">
        <f>E21*9</f>
        <v>42.570000000000007</v>
      </c>
      <c r="H21" s="19"/>
      <c r="I21" s="19">
        <f>E21*2</f>
        <v>9.4600000000000009</v>
      </c>
      <c r="K21" s="22">
        <f>G21-I21</f>
        <v>33.110000000000007</v>
      </c>
      <c r="L21">
        <f>K21/E21</f>
        <v>7.0000000000000009</v>
      </c>
      <c r="M21" s="6">
        <f>K21+K23+K27+K31+K33+K35+K37+K39+K43+K51+K55+K57+K59+K65+K66+K71</f>
        <v>696.31978111080764</v>
      </c>
      <c r="O21" s="20"/>
      <c r="P21" s="21"/>
      <c r="R21" s="6"/>
    </row>
    <row r="22" spans="1:18" ht="31.5" customHeight="1" x14ac:dyDescent="0.25">
      <c r="A22" s="13"/>
      <c r="B22" s="4">
        <v>3</v>
      </c>
      <c r="C22" s="5" t="s">
        <v>21</v>
      </c>
      <c r="D22" s="7" t="s">
        <v>19</v>
      </c>
      <c r="E22" s="18">
        <f>'[1]кальк в'!F23</f>
        <v>13.98</v>
      </c>
      <c r="F22" s="18">
        <f t="shared" si="0"/>
        <v>16.776</v>
      </c>
      <c r="G22" s="19">
        <f>4*E22</f>
        <v>55.92</v>
      </c>
      <c r="H22" s="19"/>
      <c r="I22" s="19">
        <f>4*E22</f>
        <v>55.92</v>
      </c>
      <c r="K22" s="6">
        <f t="shared" ref="K22:K73" si="1">G22-I22</f>
        <v>0</v>
      </c>
      <c r="L22">
        <f t="shared" ref="L22:L71" si="2">K22/E22</f>
        <v>0</v>
      </c>
      <c r="M22">
        <f>20.97+6.74+97.51+115.51+42.66+94.95+34.75+54.18+32.3+42.28+17.31+13.72+25+21.64+7.14+19.98</f>
        <v>646.64</v>
      </c>
      <c r="N22" s="6">
        <f>M22-M21</f>
        <v>-49.679781110807653</v>
      </c>
      <c r="O22" s="20"/>
      <c r="P22" s="21"/>
      <c r="R22" s="6"/>
    </row>
    <row r="23" spans="1:18" ht="32.25" customHeight="1" x14ac:dyDescent="0.25">
      <c r="A23" s="13"/>
      <c r="B23" s="4">
        <v>4</v>
      </c>
      <c r="C23" s="5" t="s">
        <v>22</v>
      </c>
      <c r="D23" s="7" t="s">
        <v>19</v>
      </c>
      <c r="E23" s="18">
        <f>'[1]кальк в'!G23</f>
        <v>6.08</v>
      </c>
      <c r="F23" s="18">
        <f t="shared" si="0"/>
        <v>7.2959999999999994</v>
      </c>
      <c r="G23" s="19">
        <f>E23*9</f>
        <v>54.72</v>
      </c>
      <c r="H23" s="19"/>
      <c r="I23" s="19">
        <f>7*E23</f>
        <v>42.56</v>
      </c>
      <c r="K23" s="22">
        <f t="shared" si="1"/>
        <v>12.159999999999997</v>
      </c>
      <c r="L23">
        <f t="shared" si="2"/>
        <v>1.9999999999999993</v>
      </c>
      <c r="O23" s="20"/>
      <c r="P23" s="21"/>
      <c r="R23" s="6"/>
    </row>
    <row r="24" spans="1:18" ht="30.75" customHeight="1" x14ac:dyDescent="0.25">
      <c r="A24" s="13"/>
      <c r="B24" s="4">
        <v>5</v>
      </c>
      <c r="C24" s="5" t="s">
        <v>23</v>
      </c>
      <c r="D24" s="7" t="s">
        <v>19</v>
      </c>
      <c r="E24" s="18">
        <f>'[1]кальк в'!E232</f>
        <v>11.067918109478301</v>
      </c>
      <c r="F24" s="18">
        <f t="shared" si="0"/>
        <v>13.281501731373961</v>
      </c>
      <c r="G24" s="19">
        <f>4*E24</f>
        <v>44.271672437913203</v>
      </c>
      <c r="H24" s="19"/>
      <c r="I24" s="19">
        <f>6*E24</f>
        <v>66.407508656869808</v>
      </c>
      <c r="K24" s="19">
        <f t="shared" si="1"/>
        <v>-22.135836218956605</v>
      </c>
      <c r="L24">
        <f t="shared" si="2"/>
        <v>-2.0000000000000004</v>
      </c>
      <c r="O24" s="20"/>
      <c r="P24" s="21"/>
      <c r="R24" s="6"/>
    </row>
    <row r="25" spans="1:18" ht="34.5" customHeight="1" x14ac:dyDescent="0.25">
      <c r="A25" s="13"/>
      <c r="B25" s="4">
        <v>6</v>
      </c>
      <c r="C25" s="5" t="s">
        <v>24</v>
      </c>
      <c r="D25" s="7" t="s">
        <v>19</v>
      </c>
      <c r="E25" s="18">
        <f>'[1]кальк в'!F232</f>
        <v>8.7635210060137396</v>
      </c>
      <c r="F25" s="18">
        <f t="shared" si="0"/>
        <v>10.516225207216488</v>
      </c>
      <c r="G25" s="19">
        <f>19*E25</f>
        <v>166.50689911426105</v>
      </c>
      <c r="H25" s="19"/>
      <c r="I25" s="19">
        <f>20*E25</f>
        <v>175.27042012027479</v>
      </c>
      <c r="K25" s="19">
        <f t="shared" si="1"/>
        <v>-8.7635210060137467</v>
      </c>
      <c r="L25">
        <f t="shared" si="2"/>
        <v>-1.0000000000000009</v>
      </c>
      <c r="O25" s="20"/>
      <c r="P25" s="21"/>
      <c r="R25" s="6"/>
    </row>
    <row r="26" spans="1:18" ht="45.75" customHeight="1" x14ac:dyDescent="0.25">
      <c r="A26" s="13"/>
      <c r="B26" s="4">
        <v>7</v>
      </c>
      <c r="C26" s="5" t="s">
        <v>25</v>
      </c>
      <c r="D26" s="7" t="s">
        <v>19</v>
      </c>
      <c r="E26" s="18">
        <f>'[1]кальк в'!G232</f>
        <v>32.241654254161197</v>
      </c>
      <c r="F26" s="18">
        <f t="shared" si="0"/>
        <v>38.689985104993433</v>
      </c>
      <c r="G26" s="19">
        <f>3*E26</f>
        <v>96.724962762483585</v>
      </c>
      <c r="H26" s="19"/>
      <c r="I26" s="19">
        <f>3*E26</f>
        <v>96.724962762483585</v>
      </c>
      <c r="K26" s="6">
        <f t="shared" si="1"/>
        <v>0</v>
      </c>
      <c r="L26">
        <f t="shared" si="2"/>
        <v>0</v>
      </c>
      <c r="O26" s="20"/>
      <c r="P26" s="21"/>
      <c r="R26" s="6"/>
    </row>
    <row r="27" spans="1:18" ht="48.75" customHeight="1" x14ac:dyDescent="0.25">
      <c r="A27" s="13"/>
      <c r="B27" s="4">
        <v>8</v>
      </c>
      <c r="C27" s="5" t="s">
        <v>26</v>
      </c>
      <c r="D27" s="7" t="s">
        <v>19</v>
      </c>
      <c r="E27" s="18">
        <f>'[1]кальк в'!H232</f>
        <v>22.550101457446999</v>
      </c>
      <c r="F27" s="18">
        <f t="shared" si="0"/>
        <v>27.0601217489364</v>
      </c>
      <c r="G27" s="19">
        <f>18*E27</f>
        <v>405.90182623404598</v>
      </c>
      <c r="H27" s="19"/>
      <c r="I27" s="19">
        <f>E27*14</f>
        <v>315.70142040425799</v>
      </c>
      <c r="K27" s="22">
        <f t="shared" si="1"/>
        <v>90.200405829787996</v>
      </c>
      <c r="L27">
        <f t="shared" si="2"/>
        <v>4</v>
      </c>
      <c r="O27" s="20"/>
      <c r="P27" s="21"/>
      <c r="R27" s="6"/>
    </row>
    <row r="28" spans="1:18" ht="48" customHeight="1" x14ac:dyDescent="0.25">
      <c r="A28" s="13"/>
      <c r="B28" s="4">
        <v>9</v>
      </c>
      <c r="C28" s="5" t="s">
        <v>27</v>
      </c>
      <c r="D28" s="7" t="s">
        <v>19</v>
      </c>
      <c r="E28" s="18">
        <f>'[1]кальк в'!I232</f>
        <v>58.530775838281002</v>
      </c>
      <c r="F28" s="18">
        <f t="shared" si="0"/>
        <v>70.236931005937194</v>
      </c>
      <c r="G28" s="19">
        <f>1*E28</f>
        <v>58.530775838281002</v>
      </c>
      <c r="H28" s="19"/>
      <c r="I28" s="19">
        <f>E28*3</f>
        <v>175.59232751484302</v>
      </c>
      <c r="K28" s="19">
        <f t="shared" si="1"/>
        <v>-117.06155167656202</v>
      </c>
      <c r="L28">
        <f t="shared" si="2"/>
        <v>-2.0000000000000004</v>
      </c>
      <c r="O28" s="20"/>
      <c r="P28" s="21"/>
      <c r="R28" s="6"/>
    </row>
    <row r="29" spans="1:18" ht="48.75" customHeight="1" x14ac:dyDescent="0.25">
      <c r="A29" s="13"/>
      <c r="B29" s="4">
        <v>10</v>
      </c>
      <c r="C29" s="5" t="s">
        <v>28</v>
      </c>
      <c r="D29" s="7" t="s">
        <v>19</v>
      </c>
      <c r="E29" s="18">
        <f>'[1]кальк в'!J232</f>
        <v>29.080194544988501</v>
      </c>
      <c r="F29" s="18">
        <f t="shared" si="0"/>
        <v>34.896233453986198</v>
      </c>
      <c r="G29" s="19">
        <f>1*E29</f>
        <v>29.080194544988501</v>
      </c>
      <c r="H29" s="19"/>
      <c r="I29" s="19">
        <f>6*E29</f>
        <v>174.48116726993101</v>
      </c>
      <c r="K29" s="19">
        <f t="shared" si="1"/>
        <v>-145.40097272494251</v>
      </c>
      <c r="L29">
        <f t="shared" si="2"/>
        <v>-5</v>
      </c>
      <c r="O29" s="20"/>
      <c r="P29" s="21"/>
      <c r="R29" s="6"/>
    </row>
    <row r="30" spans="1:18" ht="32.25" customHeight="1" x14ac:dyDescent="0.25">
      <c r="A30" s="13"/>
      <c r="B30" s="4">
        <v>11</v>
      </c>
      <c r="C30" s="5" t="s">
        <v>29</v>
      </c>
      <c r="D30" s="7" t="s">
        <v>19</v>
      </c>
      <c r="E30" s="18">
        <f>'[1]кальк в'!D82</f>
        <v>15.21</v>
      </c>
      <c r="F30" s="18">
        <f t="shared" si="0"/>
        <v>18.251999999999999</v>
      </c>
      <c r="G30" s="19">
        <f>4*E30</f>
        <v>60.84</v>
      </c>
      <c r="H30" s="19"/>
      <c r="I30" s="19">
        <f>4*E30</f>
        <v>60.84</v>
      </c>
      <c r="K30" s="6">
        <f t="shared" si="1"/>
        <v>0</v>
      </c>
      <c r="L30">
        <f t="shared" si="2"/>
        <v>0</v>
      </c>
      <c r="O30" s="20"/>
      <c r="P30" s="21"/>
      <c r="R30" s="6"/>
    </row>
    <row r="31" spans="1:18" ht="30.75" customHeight="1" x14ac:dyDescent="0.25">
      <c r="A31" s="13"/>
      <c r="B31" s="4">
        <v>12</v>
      </c>
      <c r="C31" s="5" t="s">
        <v>30</v>
      </c>
      <c r="D31" s="7" t="s">
        <v>19</v>
      </c>
      <c r="E31" s="18">
        <f>'[1]кальк в'!E82</f>
        <v>4.96</v>
      </c>
      <c r="F31" s="18">
        <f t="shared" si="0"/>
        <v>5.952</v>
      </c>
      <c r="G31" s="19">
        <f>E31*9</f>
        <v>44.64</v>
      </c>
      <c r="H31" s="19"/>
      <c r="I31" s="19">
        <f>E31*7</f>
        <v>34.72</v>
      </c>
      <c r="K31" s="22">
        <f t="shared" si="1"/>
        <v>9.9200000000000017</v>
      </c>
      <c r="L31">
        <f t="shared" si="2"/>
        <v>2.0000000000000004</v>
      </c>
      <c r="O31" s="20"/>
      <c r="P31" s="21"/>
      <c r="R31" s="6"/>
    </row>
    <row r="32" spans="1:18" ht="34.5" customHeight="1" x14ac:dyDescent="0.25">
      <c r="A32" s="13"/>
      <c r="B32" s="4">
        <v>13</v>
      </c>
      <c r="C32" s="5" t="s">
        <v>31</v>
      </c>
      <c r="D32" s="7" t="s">
        <v>19</v>
      </c>
      <c r="E32" s="18">
        <f>'[1]кальк в'!F82</f>
        <v>17.38</v>
      </c>
      <c r="F32" s="18">
        <f t="shared" si="0"/>
        <v>20.855999999999998</v>
      </c>
      <c r="G32" s="19">
        <f>4*E32</f>
        <v>69.52</v>
      </c>
      <c r="H32" s="19"/>
      <c r="I32" s="19">
        <f>E32*4</f>
        <v>69.52</v>
      </c>
      <c r="K32" s="6">
        <f t="shared" si="1"/>
        <v>0</v>
      </c>
      <c r="L32">
        <f t="shared" si="2"/>
        <v>0</v>
      </c>
      <c r="O32" s="20"/>
      <c r="P32" s="21"/>
      <c r="R32" s="6"/>
    </row>
    <row r="33" spans="1:18" ht="33.75" customHeight="1" x14ac:dyDescent="0.25">
      <c r="A33" s="13"/>
      <c r="B33" s="4">
        <v>14</v>
      </c>
      <c r="C33" s="5" t="s">
        <v>32</v>
      </c>
      <c r="D33" s="7" t="s">
        <v>19</v>
      </c>
      <c r="E33" s="18">
        <f>'[1]кальк в'!G82</f>
        <v>6.26</v>
      </c>
      <c r="F33" s="18">
        <f t="shared" si="0"/>
        <v>7.5119999999999996</v>
      </c>
      <c r="G33" s="19">
        <f>9*E33</f>
        <v>56.339999999999996</v>
      </c>
      <c r="H33" s="19"/>
      <c r="I33" s="19">
        <f>E33*7</f>
        <v>43.82</v>
      </c>
      <c r="K33" s="22">
        <f t="shared" si="1"/>
        <v>12.519999999999996</v>
      </c>
      <c r="L33">
        <f t="shared" si="2"/>
        <v>1.9999999999999993</v>
      </c>
      <c r="O33" s="20"/>
      <c r="P33" s="21"/>
      <c r="R33" s="6"/>
    </row>
    <row r="34" spans="1:18" ht="29.25" customHeight="1" x14ac:dyDescent="0.25">
      <c r="A34" s="13"/>
      <c r="B34" s="4">
        <v>15</v>
      </c>
      <c r="C34" s="5" t="s">
        <v>33</v>
      </c>
      <c r="D34" s="7" t="s">
        <v>19</v>
      </c>
      <c r="E34" s="18">
        <f>'[1]кальк в'!H82</f>
        <v>10.31</v>
      </c>
      <c r="F34" s="18">
        <f t="shared" si="0"/>
        <v>12.372</v>
      </c>
      <c r="G34" s="19">
        <f>3*E34</f>
        <v>30.93</v>
      </c>
      <c r="H34" s="19"/>
      <c r="I34" s="19">
        <f>E34*3</f>
        <v>30.93</v>
      </c>
      <c r="K34" s="6">
        <f t="shared" si="1"/>
        <v>0</v>
      </c>
      <c r="L34">
        <f t="shared" si="2"/>
        <v>0</v>
      </c>
      <c r="O34" s="20"/>
      <c r="P34" s="21"/>
      <c r="R34" s="6"/>
    </row>
    <row r="35" spans="1:18" ht="32.25" customHeight="1" x14ac:dyDescent="0.25">
      <c r="A35" s="13"/>
      <c r="B35" s="4">
        <v>16</v>
      </c>
      <c r="C35" s="5" t="s">
        <v>34</v>
      </c>
      <c r="D35" s="7" t="s">
        <v>19</v>
      </c>
      <c r="E35" s="18">
        <f>'[1]кальк в'!I82</f>
        <v>4.34</v>
      </c>
      <c r="F35" s="18">
        <f t="shared" si="0"/>
        <v>5.2079999999999993</v>
      </c>
      <c r="G35" s="19">
        <f>E35*9</f>
        <v>39.06</v>
      </c>
      <c r="H35" s="19"/>
      <c r="I35" s="19">
        <f>E35*2</f>
        <v>8.68</v>
      </c>
      <c r="K35" s="22">
        <f t="shared" si="1"/>
        <v>30.380000000000003</v>
      </c>
      <c r="L35">
        <f t="shared" si="2"/>
        <v>7.0000000000000009</v>
      </c>
      <c r="O35" s="20"/>
      <c r="P35" s="21"/>
      <c r="R35" s="6"/>
    </row>
    <row r="36" spans="1:18" ht="28.5" customHeight="1" x14ac:dyDescent="0.25">
      <c r="A36" s="13"/>
      <c r="B36" s="4">
        <v>17</v>
      </c>
      <c r="C36" s="5" t="s">
        <v>35</v>
      </c>
      <c r="D36" s="7" t="s">
        <v>19</v>
      </c>
      <c r="E36" s="18">
        <f>'[1]кальк в'!D112</f>
        <v>26.57</v>
      </c>
      <c r="F36" s="18">
        <f t="shared" si="0"/>
        <v>31.884</v>
      </c>
      <c r="G36" s="19">
        <f>3*E36</f>
        <v>79.710000000000008</v>
      </c>
      <c r="H36" s="19"/>
      <c r="I36" s="19">
        <f>3*E36</f>
        <v>79.710000000000008</v>
      </c>
      <c r="K36" s="6">
        <f t="shared" si="1"/>
        <v>0</v>
      </c>
      <c r="L36">
        <f t="shared" si="2"/>
        <v>0</v>
      </c>
      <c r="O36" s="20"/>
      <c r="P36" s="21"/>
      <c r="R36" s="6"/>
    </row>
    <row r="37" spans="1:18" ht="30.75" customHeight="1" x14ac:dyDescent="0.25">
      <c r="A37" s="13"/>
      <c r="B37" s="4">
        <v>18</v>
      </c>
      <c r="C37" s="5" t="s">
        <v>36</v>
      </c>
      <c r="D37" s="7" t="s">
        <v>19</v>
      </c>
      <c r="E37" s="18">
        <f>'[1]кальк в'!E112</f>
        <v>10.82</v>
      </c>
      <c r="F37" s="18">
        <f t="shared" si="0"/>
        <v>12.984</v>
      </c>
      <c r="G37" s="19">
        <f>9*E37</f>
        <v>97.38</v>
      </c>
      <c r="H37" s="19"/>
      <c r="I37" s="19">
        <f>2*E37</f>
        <v>21.64</v>
      </c>
      <c r="K37" s="22">
        <f t="shared" si="1"/>
        <v>75.739999999999995</v>
      </c>
      <c r="L37">
        <f t="shared" si="2"/>
        <v>6.9999999999999991</v>
      </c>
      <c r="O37" s="20"/>
      <c r="P37" s="21"/>
      <c r="R37" s="6"/>
    </row>
    <row r="38" spans="1:18" ht="32.25" customHeight="1" x14ac:dyDescent="0.25">
      <c r="A38" s="13"/>
      <c r="B38" s="4">
        <v>19</v>
      </c>
      <c r="C38" s="5" t="s">
        <v>37</v>
      </c>
      <c r="D38" s="7" t="s">
        <v>19</v>
      </c>
      <c r="E38" s="18">
        <f>'[1]кальк в'!F112</f>
        <v>26.94</v>
      </c>
      <c r="F38" s="18">
        <f t="shared" si="0"/>
        <v>32.328000000000003</v>
      </c>
      <c r="G38" s="19">
        <f>4*E38</f>
        <v>107.76</v>
      </c>
      <c r="H38" s="19"/>
      <c r="I38" s="19">
        <f>E38*4</f>
        <v>107.76</v>
      </c>
      <c r="K38" s="6">
        <f t="shared" si="1"/>
        <v>0</v>
      </c>
      <c r="L38">
        <f t="shared" si="2"/>
        <v>0</v>
      </c>
      <c r="O38" s="20"/>
      <c r="P38" s="21"/>
      <c r="R38" s="6"/>
    </row>
    <row r="39" spans="1:18" ht="30" customHeight="1" x14ac:dyDescent="0.25">
      <c r="A39" s="13"/>
      <c r="B39" s="4">
        <v>20</v>
      </c>
      <c r="C39" s="5" t="s">
        <v>38</v>
      </c>
      <c r="D39" s="7" t="s">
        <v>19</v>
      </c>
      <c r="E39" s="18">
        <f>'[1]кальк в'!G112</f>
        <v>20.8</v>
      </c>
      <c r="F39" s="18">
        <f t="shared" si="0"/>
        <v>24.96</v>
      </c>
      <c r="G39" s="19">
        <f>9*E39</f>
        <v>187.20000000000002</v>
      </c>
      <c r="H39" s="19"/>
      <c r="I39" s="19">
        <f>7*E39</f>
        <v>145.6</v>
      </c>
      <c r="K39" s="22">
        <f t="shared" si="1"/>
        <v>41.600000000000023</v>
      </c>
      <c r="L39">
        <f t="shared" si="2"/>
        <v>2.0000000000000009</v>
      </c>
      <c r="O39" s="20"/>
      <c r="P39" s="21"/>
      <c r="R39" s="6"/>
    </row>
    <row r="40" spans="1:18" ht="27.75" customHeight="1" x14ac:dyDescent="0.25">
      <c r="A40" s="13"/>
      <c r="B40" s="4">
        <v>21</v>
      </c>
      <c r="C40" s="5" t="s">
        <v>39</v>
      </c>
      <c r="D40" s="7" t="s">
        <v>19</v>
      </c>
      <c r="E40" s="18">
        <f>'[1]кальк в'!H112</f>
        <v>20.46</v>
      </c>
      <c r="F40" s="18">
        <f t="shared" si="0"/>
        <v>24.552</v>
      </c>
      <c r="G40" s="19">
        <f>4*E40</f>
        <v>81.84</v>
      </c>
      <c r="H40" s="19"/>
      <c r="I40" s="19">
        <f>E40*7</f>
        <v>143.22</v>
      </c>
      <c r="K40" s="19">
        <f t="shared" si="1"/>
        <v>-61.379999999999995</v>
      </c>
      <c r="L40">
        <f t="shared" si="2"/>
        <v>-2.9999999999999996</v>
      </c>
      <c r="O40" s="20"/>
      <c r="P40" s="21"/>
      <c r="R40" s="6"/>
    </row>
    <row r="41" spans="1:18" ht="30" customHeight="1" x14ac:dyDescent="0.25">
      <c r="A41" s="13"/>
      <c r="B41" s="4">
        <v>22</v>
      </c>
      <c r="C41" s="5" t="s">
        <v>40</v>
      </c>
      <c r="D41" s="7" t="s">
        <v>19</v>
      </c>
      <c r="E41" s="18">
        <f>'[1]кальк в'!I112</f>
        <v>9.23</v>
      </c>
      <c r="F41" s="18">
        <f t="shared" si="0"/>
        <v>11.076000000000001</v>
      </c>
      <c r="G41" s="19">
        <f>E41*11</f>
        <v>101.53</v>
      </c>
      <c r="H41" s="19"/>
      <c r="I41" s="19">
        <f>E41*26</f>
        <v>239.98000000000002</v>
      </c>
      <c r="K41" s="19">
        <f t="shared" si="1"/>
        <v>-138.45000000000002</v>
      </c>
      <c r="L41">
        <f t="shared" si="2"/>
        <v>-15.000000000000002</v>
      </c>
      <c r="O41" s="20"/>
      <c r="P41" s="21"/>
      <c r="R41" s="6"/>
    </row>
    <row r="42" spans="1:18" ht="28.5" customHeight="1" x14ac:dyDescent="0.25">
      <c r="A42" s="13"/>
      <c r="B42" s="4">
        <v>23</v>
      </c>
      <c r="C42" s="5" t="s">
        <v>41</v>
      </c>
      <c r="D42" s="7" t="s">
        <v>19</v>
      </c>
      <c r="E42" s="18">
        <f>'[1]кальк в'!D52</f>
        <v>15.99</v>
      </c>
      <c r="F42" s="18">
        <f t="shared" si="0"/>
        <v>19.187999999999999</v>
      </c>
      <c r="G42" s="19">
        <f>E42*4</f>
        <v>63.96</v>
      </c>
      <c r="H42" s="19"/>
      <c r="I42" s="19">
        <f>E42*4</f>
        <v>63.96</v>
      </c>
      <c r="K42" s="6">
        <f t="shared" si="1"/>
        <v>0</v>
      </c>
      <c r="L42">
        <f t="shared" si="2"/>
        <v>0</v>
      </c>
      <c r="O42" s="20"/>
      <c r="P42" s="21"/>
      <c r="R42" s="6"/>
    </row>
    <row r="43" spans="1:18" ht="32.25" customHeight="1" x14ac:dyDescent="0.25">
      <c r="A43" s="13"/>
      <c r="B43" s="4">
        <v>24</v>
      </c>
      <c r="C43" s="5" t="s">
        <v>42</v>
      </c>
      <c r="D43" s="7" t="s">
        <v>19</v>
      </c>
      <c r="E43" s="18">
        <f>'[1]кальк в'!E52</f>
        <v>4.05</v>
      </c>
      <c r="F43" s="18">
        <f t="shared" si="0"/>
        <v>4.8599999999999994</v>
      </c>
      <c r="G43" s="19">
        <f>9*E43</f>
        <v>36.449999999999996</v>
      </c>
      <c r="H43" s="19"/>
      <c r="I43" s="19">
        <f>E43*7</f>
        <v>28.349999999999998</v>
      </c>
      <c r="K43" s="22">
        <f t="shared" si="1"/>
        <v>8.0999999999999979</v>
      </c>
      <c r="L43">
        <f t="shared" si="2"/>
        <v>1.9999999999999996</v>
      </c>
      <c r="O43" s="20"/>
      <c r="P43" s="21"/>
      <c r="R43" s="6"/>
    </row>
    <row r="44" spans="1:18" ht="0.75" hidden="1" customHeight="1" x14ac:dyDescent="0.25">
      <c r="A44" s="13"/>
      <c r="B44" s="4"/>
      <c r="C44" s="5" t="s">
        <v>43</v>
      </c>
      <c r="D44" s="7" t="s">
        <v>19</v>
      </c>
      <c r="E44" s="18">
        <f>'[1]кальк в'!F52</f>
        <v>8.1199999999999992</v>
      </c>
      <c r="F44" s="18">
        <f t="shared" si="0"/>
        <v>9.743999999999998</v>
      </c>
      <c r="G44" s="6"/>
      <c r="H44" s="6"/>
      <c r="I44" s="6"/>
      <c r="K44" s="6">
        <f t="shared" si="1"/>
        <v>0</v>
      </c>
      <c r="L44">
        <f t="shared" si="2"/>
        <v>0</v>
      </c>
      <c r="O44" s="20"/>
      <c r="P44" s="21"/>
      <c r="R44" s="6"/>
    </row>
    <row r="45" spans="1:18" ht="32.25" hidden="1" customHeight="1" x14ac:dyDescent="0.25">
      <c r="A45" s="13"/>
      <c r="B45" s="4"/>
      <c r="C45" s="5" t="s">
        <v>44</v>
      </c>
      <c r="D45" s="7" t="s">
        <v>19</v>
      </c>
      <c r="E45" s="18">
        <f>'[1]кальк в'!G52</f>
        <v>5.88</v>
      </c>
      <c r="F45" s="18">
        <f t="shared" si="0"/>
        <v>7.056</v>
      </c>
      <c r="G45" s="6"/>
      <c r="H45" s="6"/>
      <c r="I45" s="6"/>
      <c r="K45" s="6">
        <f t="shared" si="1"/>
        <v>0</v>
      </c>
      <c r="L45">
        <f t="shared" si="2"/>
        <v>0</v>
      </c>
      <c r="O45" s="20"/>
      <c r="P45" s="21"/>
      <c r="R45" s="6"/>
    </row>
    <row r="46" spans="1:18" ht="32.25" customHeight="1" x14ac:dyDescent="0.25">
      <c r="A46" s="13"/>
      <c r="B46" s="4">
        <v>25</v>
      </c>
      <c r="C46" s="5" t="s">
        <v>45</v>
      </c>
      <c r="D46" s="7" t="s">
        <v>19</v>
      </c>
      <c r="E46" s="18">
        <f>'[1]кальк в'!H52</f>
        <v>10.51</v>
      </c>
      <c r="F46" s="18">
        <f t="shared" si="0"/>
        <v>12.612</v>
      </c>
      <c r="G46" s="19">
        <f>4*E46</f>
        <v>42.04</v>
      </c>
      <c r="H46" s="19"/>
      <c r="I46" s="19">
        <f>9*E46</f>
        <v>94.59</v>
      </c>
      <c r="K46" s="19">
        <f t="shared" si="1"/>
        <v>-52.550000000000004</v>
      </c>
      <c r="L46">
        <f t="shared" si="2"/>
        <v>-5.0000000000000009</v>
      </c>
      <c r="O46" s="20"/>
      <c r="P46" s="21"/>
      <c r="R46" s="6"/>
    </row>
    <row r="47" spans="1:18" ht="31.5" customHeight="1" x14ac:dyDescent="0.25">
      <c r="A47" s="13"/>
      <c r="B47" s="4">
        <v>26</v>
      </c>
      <c r="C47" s="5" t="s">
        <v>46</v>
      </c>
      <c r="D47" s="7" t="s">
        <v>19</v>
      </c>
      <c r="E47" s="18">
        <f>'[1]кальк в'!I52</f>
        <v>5.98</v>
      </c>
      <c r="F47" s="18">
        <f t="shared" si="0"/>
        <v>7.1760000000000002</v>
      </c>
      <c r="G47" s="19">
        <f>17*E47</f>
        <v>101.66000000000001</v>
      </c>
      <c r="H47" s="19"/>
      <c r="I47" s="19">
        <f>E47*31</f>
        <v>185.38000000000002</v>
      </c>
      <c r="K47" s="19">
        <f t="shared" si="1"/>
        <v>-83.720000000000013</v>
      </c>
      <c r="L47">
        <f t="shared" si="2"/>
        <v>-14.000000000000002</v>
      </c>
      <c r="O47" s="20"/>
      <c r="P47" s="21"/>
      <c r="R47" s="6"/>
    </row>
    <row r="48" spans="1:18" ht="31.5" customHeight="1" x14ac:dyDescent="0.25">
      <c r="A48" s="13"/>
      <c r="B48" s="4">
        <v>27</v>
      </c>
      <c r="C48" s="5" t="s">
        <v>47</v>
      </c>
      <c r="D48" s="7" t="s">
        <v>19</v>
      </c>
      <c r="E48" s="18">
        <f>'[1]кальк в'!D142</f>
        <v>9.18</v>
      </c>
      <c r="F48" s="18">
        <f t="shared" si="0"/>
        <v>11.016</v>
      </c>
      <c r="G48" s="19">
        <f>E48*4</f>
        <v>36.72</v>
      </c>
      <c r="H48" s="19"/>
      <c r="I48" s="19">
        <f>E48*9</f>
        <v>82.62</v>
      </c>
      <c r="K48" s="19">
        <f t="shared" si="1"/>
        <v>-45.900000000000006</v>
      </c>
      <c r="L48">
        <f t="shared" si="2"/>
        <v>-5.0000000000000009</v>
      </c>
      <c r="O48" s="20"/>
      <c r="P48" s="21"/>
      <c r="R48" s="6"/>
    </row>
    <row r="49" spans="1:18" ht="30" customHeight="1" x14ac:dyDescent="0.25">
      <c r="A49" s="13"/>
      <c r="B49" s="4">
        <v>28</v>
      </c>
      <c r="C49" s="5" t="s">
        <v>48</v>
      </c>
      <c r="D49" s="7" t="s">
        <v>19</v>
      </c>
      <c r="E49" s="18">
        <f>'[1]кальк в'!E142</f>
        <v>4.83</v>
      </c>
      <c r="F49" s="18">
        <f t="shared" si="0"/>
        <v>5.7960000000000003</v>
      </c>
      <c r="G49" s="19">
        <f>17*E49</f>
        <v>82.11</v>
      </c>
      <c r="H49" s="19"/>
      <c r="I49" s="19">
        <f>31*E49</f>
        <v>149.72999999999999</v>
      </c>
      <c r="K49" s="19">
        <f t="shared" si="1"/>
        <v>-67.61999999999999</v>
      </c>
      <c r="L49">
        <f t="shared" si="2"/>
        <v>-13.999999999999998</v>
      </c>
      <c r="O49" s="20"/>
      <c r="P49" s="21"/>
      <c r="R49" s="6"/>
    </row>
    <row r="50" spans="1:18" ht="29.25" customHeight="1" x14ac:dyDescent="0.25">
      <c r="A50" s="13"/>
      <c r="B50" s="4">
        <v>29</v>
      </c>
      <c r="C50" s="5" t="s">
        <v>49</v>
      </c>
      <c r="D50" s="7" t="s">
        <v>19</v>
      </c>
      <c r="E50" s="18">
        <f>'[1]кальк в'!F142</f>
        <v>7.32</v>
      </c>
      <c r="F50" s="18">
        <f t="shared" si="0"/>
        <v>8.7840000000000007</v>
      </c>
      <c r="G50" s="19">
        <f>E50*4</f>
        <v>29.28</v>
      </c>
      <c r="H50" s="19"/>
      <c r="I50" s="19">
        <f>E50*4</f>
        <v>29.28</v>
      </c>
      <c r="K50" s="6">
        <f t="shared" si="1"/>
        <v>0</v>
      </c>
      <c r="L50">
        <f t="shared" si="2"/>
        <v>0</v>
      </c>
      <c r="O50" s="20"/>
      <c r="P50" s="21"/>
      <c r="R50" s="6"/>
    </row>
    <row r="51" spans="1:18" ht="28.5" customHeight="1" x14ac:dyDescent="0.25">
      <c r="A51" s="13"/>
      <c r="B51" s="4">
        <v>30</v>
      </c>
      <c r="C51" s="5" t="s">
        <v>50</v>
      </c>
      <c r="D51" s="7" t="s">
        <v>19</v>
      </c>
      <c r="E51" s="18">
        <f>'[1]кальк в'!G142</f>
        <v>3.7</v>
      </c>
      <c r="F51" s="18">
        <f t="shared" si="0"/>
        <v>4.4400000000000004</v>
      </c>
      <c r="G51" s="19">
        <f>E51*9</f>
        <v>33.300000000000004</v>
      </c>
      <c r="H51" s="19"/>
      <c r="I51" s="19">
        <f>E51*7</f>
        <v>25.900000000000002</v>
      </c>
      <c r="K51" s="22">
        <f t="shared" si="1"/>
        <v>7.4000000000000021</v>
      </c>
      <c r="L51">
        <f t="shared" si="2"/>
        <v>2.0000000000000004</v>
      </c>
      <c r="O51" s="20"/>
      <c r="P51" s="21"/>
      <c r="R51" s="6"/>
    </row>
    <row r="52" spans="1:18" ht="32.25" customHeight="1" x14ac:dyDescent="0.25">
      <c r="A52" s="13"/>
      <c r="B52" s="4">
        <v>31</v>
      </c>
      <c r="C52" s="5" t="s">
        <v>51</v>
      </c>
      <c r="D52" s="7" t="s">
        <v>19</v>
      </c>
      <c r="E52" s="18">
        <f>'[1]кальк в'!H142</f>
        <v>7.54</v>
      </c>
      <c r="F52" s="18">
        <f t="shared" si="0"/>
        <v>9.048</v>
      </c>
      <c r="G52" s="19">
        <f>3*E52</f>
        <v>22.62</v>
      </c>
      <c r="H52" s="19"/>
      <c r="I52" s="19">
        <f>E52*6</f>
        <v>45.24</v>
      </c>
      <c r="K52" s="19">
        <f t="shared" si="1"/>
        <v>-22.62</v>
      </c>
      <c r="L52">
        <f t="shared" si="2"/>
        <v>-3</v>
      </c>
      <c r="O52" s="20"/>
      <c r="P52" s="21"/>
      <c r="R52" s="6"/>
    </row>
    <row r="53" spans="1:18" ht="32.25" customHeight="1" x14ac:dyDescent="0.25">
      <c r="A53" s="13"/>
      <c r="B53" s="4">
        <v>32</v>
      </c>
      <c r="C53" s="5" t="s">
        <v>52</v>
      </c>
      <c r="D53" s="7" t="s">
        <v>19</v>
      </c>
      <c r="E53" s="18">
        <f>'[1]кальк в'!I142</f>
        <v>4.1900000000000004</v>
      </c>
      <c r="F53" s="18">
        <f t="shared" si="0"/>
        <v>5.0280000000000005</v>
      </c>
      <c r="G53" s="19">
        <f>9*E53</f>
        <v>37.71</v>
      </c>
      <c r="H53" s="19"/>
      <c r="I53" s="19">
        <f>E53*13</f>
        <v>54.470000000000006</v>
      </c>
      <c r="K53" s="19">
        <f t="shared" si="1"/>
        <v>-16.760000000000005</v>
      </c>
      <c r="L53">
        <f t="shared" si="2"/>
        <v>-4.0000000000000009</v>
      </c>
      <c r="O53" s="20"/>
      <c r="P53" s="21"/>
      <c r="R53" s="6"/>
    </row>
    <row r="54" spans="1:18" ht="30.75" customHeight="1" x14ac:dyDescent="0.25">
      <c r="A54" s="13"/>
      <c r="B54" s="4">
        <v>33</v>
      </c>
      <c r="C54" s="5" t="s">
        <v>53</v>
      </c>
      <c r="D54" s="7" t="s">
        <v>19</v>
      </c>
      <c r="E54" s="18">
        <f>'[1]кальк в'!D172</f>
        <v>25.86</v>
      </c>
      <c r="F54" s="18">
        <f t="shared" si="0"/>
        <v>31.031999999999996</v>
      </c>
      <c r="G54" s="19">
        <f>3*E54</f>
        <v>77.58</v>
      </c>
      <c r="H54" s="19"/>
      <c r="I54" s="19">
        <f>E54*3</f>
        <v>77.58</v>
      </c>
      <c r="K54" s="6">
        <f t="shared" si="1"/>
        <v>0</v>
      </c>
      <c r="L54">
        <f t="shared" si="2"/>
        <v>0</v>
      </c>
      <c r="O54" s="20"/>
      <c r="P54" s="21"/>
      <c r="R54" s="6"/>
    </row>
    <row r="55" spans="1:18" ht="30" customHeight="1" x14ac:dyDescent="0.25">
      <c r="A55" s="13"/>
      <c r="B55" s="4">
        <v>34</v>
      </c>
      <c r="C55" s="5" t="s">
        <v>54</v>
      </c>
      <c r="D55" s="7" t="s">
        <v>19</v>
      </c>
      <c r="E55" s="18">
        <f>'[1]кальк в'!E172</f>
        <v>4.57</v>
      </c>
      <c r="F55" s="18">
        <f t="shared" si="0"/>
        <v>5.484</v>
      </c>
      <c r="G55" s="19">
        <f>E55*9</f>
        <v>41.13</v>
      </c>
      <c r="H55" s="19"/>
      <c r="I55" s="19">
        <f>2*E55</f>
        <v>9.14</v>
      </c>
      <c r="K55" s="22">
        <f t="shared" si="1"/>
        <v>31.990000000000002</v>
      </c>
      <c r="L55">
        <f t="shared" si="2"/>
        <v>7</v>
      </c>
      <c r="O55" s="20"/>
      <c r="P55" s="21"/>
      <c r="R55" s="6"/>
    </row>
    <row r="56" spans="1:18" ht="30.75" customHeight="1" x14ac:dyDescent="0.25">
      <c r="A56" s="13"/>
      <c r="B56" s="4">
        <v>35</v>
      </c>
      <c r="C56" s="5" t="s">
        <v>55</v>
      </c>
      <c r="D56" s="7" t="s">
        <v>19</v>
      </c>
      <c r="E56" s="18">
        <f>'[1]кальк в'!F172</f>
        <v>24.45</v>
      </c>
      <c r="F56" s="18">
        <f t="shared" si="0"/>
        <v>29.339999999999996</v>
      </c>
      <c r="G56" s="19">
        <f>3*E56</f>
        <v>73.349999999999994</v>
      </c>
      <c r="H56" s="19"/>
      <c r="I56" s="19">
        <f>E56*3</f>
        <v>73.349999999999994</v>
      </c>
      <c r="K56" s="6">
        <f t="shared" si="1"/>
        <v>0</v>
      </c>
      <c r="L56">
        <f t="shared" si="2"/>
        <v>0</v>
      </c>
      <c r="O56" s="20"/>
      <c r="P56" s="21"/>
      <c r="R56" s="6"/>
    </row>
    <row r="57" spans="1:18" ht="28.5" customHeight="1" x14ac:dyDescent="0.25">
      <c r="A57" s="13"/>
      <c r="B57" s="4">
        <v>36</v>
      </c>
      <c r="C57" s="5" t="s">
        <v>56</v>
      </c>
      <c r="D57" s="7" t="s">
        <v>19</v>
      </c>
      <c r="E57" s="18">
        <f>'[1]кальк в'!G172</f>
        <v>12.31</v>
      </c>
      <c r="F57" s="18">
        <f t="shared" si="0"/>
        <v>14.772</v>
      </c>
      <c r="G57" s="19">
        <f>9*E57</f>
        <v>110.79</v>
      </c>
      <c r="H57" s="19"/>
      <c r="I57" s="19">
        <f>E57*2</f>
        <v>24.62</v>
      </c>
      <c r="K57" s="23">
        <f t="shared" si="1"/>
        <v>86.17</v>
      </c>
      <c r="L57">
        <f t="shared" si="2"/>
        <v>7</v>
      </c>
      <c r="O57" s="20"/>
      <c r="P57" s="21"/>
      <c r="R57" s="6"/>
    </row>
    <row r="58" spans="1:18" ht="30" customHeight="1" x14ac:dyDescent="0.25">
      <c r="A58" s="13"/>
      <c r="B58" s="4">
        <v>37</v>
      </c>
      <c r="C58" s="5" t="s">
        <v>57</v>
      </c>
      <c r="D58" s="7" t="s">
        <v>19</v>
      </c>
      <c r="E58" s="18">
        <f>'[1]кальк в'!H172</f>
        <v>12.36</v>
      </c>
      <c r="F58" s="18">
        <f t="shared" si="0"/>
        <v>14.831999999999999</v>
      </c>
      <c r="G58" s="19">
        <f>E58*3</f>
        <v>37.08</v>
      </c>
      <c r="H58" s="19"/>
      <c r="I58" s="19">
        <f>E58*3</f>
        <v>37.08</v>
      </c>
      <c r="K58" s="6">
        <f t="shared" si="1"/>
        <v>0</v>
      </c>
      <c r="L58">
        <f t="shared" si="2"/>
        <v>0</v>
      </c>
      <c r="O58" s="20"/>
      <c r="P58" s="21"/>
      <c r="R58" s="6"/>
    </row>
    <row r="59" spans="1:18" ht="29.25" customHeight="1" x14ac:dyDescent="0.25">
      <c r="A59" s="13"/>
      <c r="B59" s="4">
        <v>38</v>
      </c>
      <c r="C59" s="5" t="s">
        <v>58</v>
      </c>
      <c r="D59" s="7" t="s">
        <v>19</v>
      </c>
      <c r="E59" s="18">
        <f>'[1]кальк в'!I172</f>
        <v>6.17</v>
      </c>
      <c r="F59" s="18">
        <f t="shared" si="0"/>
        <v>7.4039999999999999</v>
      </c>
      <c r="G59" s="19">
        <f>9*E59</f>
        <v>55.53</v>
      </c>
      <c r="H59" s="19"/>
      <c r="I59" s="19">
        <f>2*E59</f>
        <v>12.34</v>
      </c>
      <c r="K59" s="22">
        <f t="shared" si="1"/>
        <v>43.19</v>
      </c>
      <c r="L59">
        <f t="shared" si="2"/>
        <v>7</v>
      </c>
      <c r="O59" s="20"/>
      <c r="P59" s="21"/>
      <c r="R59" s="6"/>
    </row>
    <row r="60" spans="1:18" ht="27.75" customHeight="1" x14ac:dyDescent="0.25">
      <c r="A60" s="13"/>
      <c r="B60" s="4">
        <v>39</v>
      </c>
      <c r="C60" s="5" t="s">
        <v>59</v>
      </c>
      <c r="D60" s="7" t="s">
        <v>19</v>
      </c>
      <c r="E60" s="18">
        <f>'[1]кальк в'!D202</f>
        <v>7.55</v>
      </c>
      <c r="F60" s="18">
        <f t="shared" si="0"/>
        <v>9.0599999999999987</v>
      </c>
      <c r="G60" s="19">
        <f>4*E60</f>
        <v>30.2</v>
      </c>
      <c r="H60" s="19"/>
      <c r="I60" s="19">
        <f>E60*9</f>
        <v>67.95</v>
      </c>
      <c r="K60" s="19">
        <f t="shared" si="1"/>
        <v>-37.75</v>
      </c>
      <c r="L60">
        <f t="shared" si="2"/>
        <v>-5</v>
      </c>
      <c r="O60" s="20"/>
      <c r="P60" s="21"/>
      <c r="R60" s="6"/>
    </row>
    <row r="61" spans="1:18" ht="30" customHeight="1" x14ac:dyDescent="0.25">
      <c r="A61" s="13"/>
      <c r="B61" s="4">
        <v>40</v>
      </c>
      <c r="C61" s="5" t="s">
        <v>60</v>
      </c>
      <c r="D61" s="7" t="s">
        <v>19</v>
      </c>
      <c r="E61" s="24">
        <f>'[1]кальк в'!E202</f>
        <v>2.3556792488403575</v>
      </c>
      <c r="F61" s="18">
        <f t="shared" si="0"/>
        <v>2.8268150986084288</v>
      </c>
      <c r="G61" s="25">
        <f>17*E61</f>
        <v>40.04654723028608</v>
      </c>
      <c r="H61" s="19"/>
      <c r="I61" s="25">
        <f>31*E61</f>
        <v>73.02605671405108</v>
      </c>
      <c r="K61" s="19">
        <f t="shared" si="1"/>
        <v>-32.979509483765</v>
      </c>
      <c r="L61">
        <f>K61/E61</f>
        <v>-13.999999999999998</v>
      </c>
      <c r="O61" s="26"/>
      <c r="P61" s="21"/>
      <c r="R61" s="6"/>
    </row>
    <row r="62" spans="1:18" ht="29.25" customHeight="1" x14ac:dyDescent="0.25">
      <c r="A62" s="13"/>
      <c r="B62" s="4">
        <v>41</v>
      </c>
      <c r="C62" s="5" t="s">
        <v>61</v>
      </c>
      <c r="D62" s="7" t="s">
        <v>19</v>
      </c>
      <c r="E62" s="24">
        <f>'[1]кальк в'!F202</f>
        <v>2.1744731527757142</v>
      </c>
      <c r="F62" s="18">
        <f t="shared" si="0"/>
        <v>2.6093677833308568</v>
      </c>
      <c r="G62" s="25">
        <f>4*E62</f>
        <v>8.6978926111028567</v>
      </c>
      <c r="H62" s="19"/>
      <c r="I62" s="25">
        <f>9*E62</f>
        <v>19.570258374981428</v>
      </c>
      <c r="K62" s="19">
        <f t="shared" si="1"/>
        <v>-10.872365763878571</v>
      </c>
      <c r="L62">
        <f>K62/E62</f>
        <v>-5</v>
      </c>
      <c r="O62" s="26"/>
      <c r="P62" s="21"/>
      <c r="R62" s="6"/>
    </row>
    <row r="63" spans="1:18" ht="31.5" customHeight="1" x14ac:dyDescent="0.25">
      <c r="A63" s="13"/>
      <c r="B63" s="4">
        <v>42</v>
      </c>
      <c r="C63" s="5" t="s">
        <v>62</v>
      </c>
      <c r="D63" s="7" t="s">
        <v>19</v>
      </c>
      <c r="E63" s="24">
        <f>'[1]кальк в'!G202</f>
        <v>2.1744731527757142</v>
      </c>
      <c r="F63" s="18">
        <f t="shared" si="0"/>
        <v>2.6093677833308568</v>
      </c>
      <c r="G63" s="25">
        <f>17*E63</f>
        <v>36.966043597187138</v>
      </c>
      <c r="H63" s="19"/>
      <c r="I63" s="25">
        <f>31*E63</f>
        <v>67.408667736047136</v>
      </c>
      <c r="K63" s="19">
        <f t="shared" si="1"/>
        <v>-30.442624138859998</v>
      </c>
      <c r="L63">
        <f t="shared" si="2"/>
        <v>-14</v>
      </c>
      <c r="O63" s="26"/>
      <c r="P63" s="21"/>
      <c r="R63" s="6"/>
    </row>
    <row r="64" spans="1:18" ht="34.5" customHeight="1" x14ac:dyDescent="0.25">
      <c r="A64" s="13"/>
      <c r="B64" s="4">
        <v>43</v>
      </c>
      <c r="C64" s="5" t="s">
        <v>63</v>
      </c>
      <c r="D64" s="7" t="s">
        <v>19</v>
      </c>
      <c r="E64" s="18">
        <f>'[1]кальк в'!H23</f>
        <v>38.06</v>
      </c>
      <c r="F64" s="18">
        <f t="shared" si="0"/>
        <v>45.672000000000004</v>
      </c>
      <c r="G64" s="19">
        <f>2*E64</f>
        <v>76.12</v>
      </c>
      <c r="H64" s="19"/>
      <c r="I64" s="19">
        <f>E64*2</f>
        <v>76.12</v>
      </c>
      <c r="K64" s="6">
        <f t="shared" si="1"/>
        <v>0</v>
      </c>
      <c r="L64">
        <f t="shared" si="2"/>
        <v>0</v>
      </c>
      <c r="O64" s="20"/>
      <c r="P64" s="21"/>
      <c r="R64" s="6"/>
    </row>
    <row r="65" spans="1:18" ht="47.25" x14ac:dyDescent="0.25">
      <c r="A65" s="13"/>
      <c r="B65" s="4">
        <v>44</v>
      </c>
      <c r="C65" s="5" t="s">
        <v>64</v>
      </c>
      <c r="D65" s="7" t="s">
        <v>19</v>
      </c>
      <c r="E65" s="18">
        <f>'[1]кальк в'!I23</f>
        <v>33.29</v>
      </c>
      <c r="F65" s="18">
        <f t="shared" si="0"/>
        <v>39.948</v>
      </c>
      <c r="G65" s="19">
        <f>5*E65</f>
        <v>166.45</v>
      </c>
      <c r="H65" s="19"/>
      <c r="I65" s="19">
        <f>E65*1</f>
        <v>33.29</v>
      </c>
      <c r="K65" s="23">
        <f t="shared" si="1"/>
        <v>133.16</v>
      </c>
      <c r="L65">
        <f t="shared" si="2"/>
        <v>4</v>
      </c>
      <c r="O65" s="20"/>
      <c r="P65" s="21"/>
      <c r="R65" s="6"/>
    </row>
    <row r="66" spans="1:18" ht="30.75" customHeight="1" x14ac:dyDescent="0.25">
      <c r="A66" s="13"/>
      <c r="B66" s="4">
        <v>45</v>
      </c>
      <c r="C66" s="5" t="s">
        <v>65</v>
      </c>
      <c r="D66" s="7" t="s">
        <v>19</v>
      </c>
      <c r="E66" s="18">
        <f>'[1]кальк в'!H202</f>
        <v>51.239375281019683</v>
      </c>
      <c r="F66" s="18">
        <f t="shared" si="0"/>
        <v>61.487250337223614</v>
      </c>
      <c r="G66" s="19">
        <f>E66*3</f>
        <v>153.71812584305906</v>
      </c>
      <c r="H66" s="19"/>
      <c r="I66" s="19">
        <f>2*E66</f>
        <v>102.47875056203937</v>
      </c>
      <c r="K66" s="22">
        <f t="shared" si="1"/>
        <v>51.23937528101969</v>
      </c>
      <c r="L66">
        <f t="shared" si="2"/>
        <v>1.0000000000000002</v>
      </c>
      <c r="O66" s="20"/>
      <c r="P66" s="21"/>
      <c r="R66" s="6"/>
    </row>
    <row r="67" spans="1:18" ht="33.75" customHeight="1" x14ac:dyDescent="0.25">
      <c r="A67" s="13"/>
      <c r="B67" s="4">
        <v>46</v>
      </c>
      <c r="C67" s="5" t="s">
        <v>66</v>
      </c>
      <c r="D67" s="7" t="s">
        <v>19</v>
      </c>
      <c r="E67" s="18">
        <f>'[1]кальк в'!I202</f>
        <v>34.339375954196633</v>
      </c>
      <c r="F67" s="18">
        <f t="shared" si="0"/>
        <v>41.207251145035961</v>
      </c>
      <c r="G67" s="6"/>
      <c r="H67" s="6"/>
      <c r="I67" s="6"/>
      <c r="K67" s="6">
        <f t="shared" si="1"/>
        <v>0</v>
      </c>
      <c r="L67">
        <f t="shared" si="2"/>
        <v>0</v>
      </c>
      <c r="O67" s="20"/>
      <c r="P67" s="21"/>
      <c r="R67" s="6"/>
    </row>
    <row r="68" spans="1:18" ht="15.75" x14ac:dyDescent="0.25">
      <c r="A68" s="13"/>
      <c r="B68" s="4">
        <v>47</v>
      </c>
      <c r="C68" s="5" t="s">
        <v>67</v>
      </c>
      <c r="D68" s="7" t="s">
        <v>68</v>
      </c>
      <c r="E68" s="18">
        <f>'[1]кальк в'!D232</f>
        <v>3.6241219212928599</v>
      </c>
      <c r="F68" s="18">
        <f t="shared" si="0"/>
        <v>4.3489463055514319</v>
      </c>
      <c r="G68" s="6"/>
      <c r="H68" s="6"/>
      <c r="I68" s="6"/>
      <c r="K68" s="6">
        <f t="shared" si="1"/>
        <v>0</v>
      </c>
      <c r="L68">
        <f t="shared" si="2"/>
        <v>0</v>
      </c>
      <c r="O68" s="20"/>
      <c r="P68" s="21"/>
      <c r="R68" s="6"/>
    </row>
    <row r="69" spans="1:18" ht="30.75" customHeight="1" x14ac:dyDescent="0.25">
      <c r="A69" s="13"/>
      <c r="B69" s="4">
        <v>48</v>
      </c>
      <c r="C69" s="5" t="s">
        <v>69</v>
      </c>
      <c r="D69" s="7" t="s">
        <v>19</v>
      </c>
      <c r="E69" s="18">
        <f>'[1]кальк в'!F52</f>
        <v>8.1199999999999992</v>
      </c>
      <c r="F69" s="18">
        <f t="shared" si="0"/>
        <v>9.743999999999998</v>
      </c>
      <c r="G69" s="6"/>
      <c r="H69" s="6"/>
      <c r="I69" s="6"/>
      <c r="K69" s="6">
        <f t="shared" si="1"/>
        <v>0</v>
      </c>
      <c r="L69">
        <f t="shared" si="2"/>
        <v>0</v>
      </c>
      <c r="O69" s="20"/>
      <c r="P69" s="21"/>
      <c r="R69" s="6"/>
    </row>
    <row r="70" spans="1:18" ht="33.75" customHeight="1" x14ac:dyDescent="0.25">
      <c r="A70" s="13"/>
      <c r="B70" s="4">
        <v>49</v>
      </c>
      <c r="C70" s="5" t="s">
        <v>70</v>
      </c>
      <c r="D70" s="7" t="s">
        <v>19</v>
      </c>
      <c r="E70" s="18">
        <f>'[1]кальк в'!G52</f>
        <v>5.88</v>
      </c>
      <c r="F70" s="18">
        <f t="shared" si="0"/>
        <v>7.056</v>
      </c>
      <c r="G70" s="6"/>
      <c r="H70" s="6"/>
      <c r="I70" s="6"/>
      <c r="K70" s="6">
        <f t="shared" si="1"/>
        <v>0</v>
      </c>
      <c r="L70">
        <f t="shared" si="2"/>
        <v>0</v>
      </c>
      <c r="O70" s="21"/>
      <c r="P70" s="21"/>
      <c r="R70" s="6"/>
    </row>
    <row r="71" spans="1:18" ht="33.75" customHeight="1" x14ac:dyDescent="0.25">
      <c r="A71" s="13"/>
      <c r="B71" s="4">
        <v>50</v>
      </c>
      <c r="C71" s="5" t="s">
        <v>71</v>
      </c>
      <c r="D71" s="7" t="s">
        <v>72</v>
      </c>
      <c r="E71" s="18">
        <f>'[1]кальк в'!J23</f>
        <v>29.44</v>
      </c>
      <c r="F71" s="18">
        <f t="shared" si="0"/>
        <v>35.328000000000003</v>
      </c>
      <c r="G71" s="6">
        <f>(2+3+4+5+5)*E71</f>
        <v>559.36</v>
      </c>
      <c r="H71" s="6"/>
      <c r="I71" s="6">
        <f>(2+2+1+1+1+1+1+1+3+5)*E71</f>
        <v>529.92000000000007</v>
      </c>
      <c r="K71" s="22">
        <f t="shared" si="1"/>
        <v>29.439999999999941</v>
      </c>
      <c r="L71">
        <f t="shared" si="2"/>
        <v>0.999999999999998</v>
      </c>
      <c r="O71" s="21"/>
      <c r="P71" s="21"/>
      <c r="R71" s="6"/>
    </row>
    <row r="72" spans="1:18" ht="15.75" x14ac:dyDescent="0.25">
      <c r="A72" s="13"/>
      <c r="B72" s="27"/>
      <c r="C72" s="27"/>
      <c r="D72" s="1"/>
      <c r="E72" s="28"/>
      <c r="F72" s="29"/>
      <c r="G72" s="6">
        <f>SUM(G20:G71)</f>
        <v>3913.1049402136082</v>
      </c>
      <c r="H72" s="6"/>
      <c r="I72" s="6">
        <f>SUM(I20:I71)</f>
        <v>4111.1915401157785</v>
      </c>
      <c r="K72" s="6">
        <f>G72-I72</f>
        <v>-198.08659990217029</v>
      </c>
    </row>
    <row r="73" spans="1:18" ht="15.75" x14ac:dyDescent="0.25">
      <c r="A73" s="13"/>
      <c r="B73" s="1" t="s">
        <v>3</v>
      </c>
      <c r="C73" s="1"/>
      <c r="D73" s="41" t="s">
        <v>4</v>
      </c>
      <c r="E73" s="41"/>
      <c r="G73">
        <f>G72*20/100</f>
        <v>782.62098804272159</v>
      </c>
      <c r="I73">
        <f>I72*20/100</f>
        <v>822.2383080231557</v>
      </c>
      <c r="K73" s="6">
        <f t="shared" si="1"/>
        <v>-39.617319980434104</v>
      </c>
    </row>
    <row r="74" spans="1:18" x14ac:dyDescent="0.25">
      <c r="G74" s="6">
        <f>G72+G73</f>
        <v>4695.72592825633</v>
      </c>
      <c r="I74" s="6">
        <f>I72+I73</f>
        <v>4933.4298481389342</v>
      </c>
      <c r="K74" s="6">
        <f>G74-I74</f>
        <v>-237.70391988260417</v>
      </c>
    </row>
  </sheetData>
  <mergeCells count="19">
    <mergeCell ref="D1:F1"/>
    <mergeCell ref="D3:F3"/>
    <mergeCell ref="D6:F6"/>
    <mergeCell ref="D7:F7"/>
    <mergeCell ref="D4:F4"/>
    <mergeCell ref="D73:E73"/>
    <mergeCell ref="B18:B19"/>
    <mergeCell ref="C18:C19"/>
    <mergeCell ref="D18:D19"/>
    <mergeCell ref="E18:E19"/>
    <mergeCell ref="G18:H18"/>
    <mergeCell ref="I18:J18"/>
    <mergeCell ref="O18:O19"/>
    <mergeCell ref="P18:P19"/>
    <mergeCell ref="B11:F11"/>
    <mergeCell ref="B12:F12"/>
    <mergeCell ref="B13:F13"/>
    <mergeCell ref="B14:F14"/>
    <mergeCell ref="F18:F19"/>
  </mergeCells>
  <pageMargins left="0.7" right="0.7" top="0.75" bottom="0.75" header="0.3" footer="0.3"/>
  <pageSetup paperSize="9" scale="73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2026-02-03T11:35:04Z</dcterms:modified>
</cp:coreProperties>
</file>